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Arts_DK-hist-DK\Arkiv\Arkiv - øvrige\Datasæt\xlsx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G63" i="1"/>
  <c r="G64" i="1"/>
  <c r="G65" i="1"/>
  <c r="G66" i="1"/>
  <c r="G67" i="1"/>
  <c r="G68" i="1"/>
  <c r="G61" i="1"/>
  <c r="I67" i="1" l="1"/>
  <c r="I468" i="1" l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54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40" i="1"/>
  <c r="I430" i="1"/>
  <c r="I431" i="1"/>
  <c r="I432" i="1"/>
  <c r="I433" i="1"/>
  <c r="I434" i="1"/>
  <c r="I435" i="1"/>
  <c r="I436" i="1"/>
  <c r="I437" i="1"/>
  <c r="I438" i="1"/>
  <c r="I439" i="1"/>
  <c r="I429" i="1"/>
  <c r="I420" i="1"/>
  <c r="I421" i="1"/>
  <c r="I422" i="1"/>
  <c r="I423" i="1"/>
  <c r="I424" i="1"/>
  <c r="I425" i="1"/>
  <c r="I426" i="1"/>
  <c r="I427" i="1"/>
  <c r="I428" i="1"/>
  <c r="I419" i="1"/>
  <c r="I410" i="1"/>
  <c r="I411" i="1"/>
  <c r="I412" i="1"/>
  <c r="I413" i="1"/>
  <c r="I414" i="1"/>
  <c r="I415" i="1"/>
  <c r="I416" i="1"/>
  <c r="I417" i="1"/>
  <c r="I418" i="1"/>
  <c r="I409" i="1"/>
  <c r="I399" i="1"/>
  <c r="I400" i="1"/>
  <c r="I401" i="1"/>
  <c r="I402" i="1"/>
  <c r="I403" i="1"/>
  <c r="I404" i="1"/>
  <c r="I405" i="1"/>
  <c r="I406" i="1"/>
  <c r="I407" i="1"/>
  <c r="I408" i="1"/>
  <c r="I398" i="1"/>
  <c r="I388" i="1"/>
  <c r="I389" i="1"/>
  <c r="I390" i="1"/>
  <c r="I391" i="1"/>
  <c r="I392" i="1"/>
  <c r="I393" i="1"/>
  <c r="I394" i="1"/>
  <c r="I395" i="1"/>
  <c r="I396" i="1"/>
  <c r="I397" i="1"/>
  <c r="I387" i="1"/>
  <c r="I376" i="1"/>
  <c r="I377" i="1"/>
  <c r="I378" i="1"/>
  <c r="I379" i="1"/>
  <c r="I380" i="1"/>
  <c r="I381" i="1"/>
  <c r="I382" i="1"/>
  <c r="I383" i="1"/>
  <c r="I384" i="1"/>
  <c r="I385" i="1"/>
  <c r="I386" i="1"/>
  <c r="I375" i="1"/>
  <c r="I366" i="1"/>
  <c r="I367" i="1"/>
  <c r="I368" i="1"/>
  <c r="I369" i="1"/>
  <c r="I370" i="1"/>
  <c r="I371" i="1"/>
  <c r="I372" i="1"/>
  <c r="I373" i="1"/>
  <c r="I374" i="1"/>
  <c r="I365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51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38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21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07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293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80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67" i="1"/>
  <c r="I256" i="1"/>
  <c r="I257" i="1"/>
  <c r="I258" i="1"/>
  <c r="I259" i="1"/>
  <c r="I260" i="1"/>
  <c r="I261" i="1"/>
  <c r="I262" i="1"/>
  <c r="I263" i="1"/>
  <c r="I264" i="1"/>
  <c r="I265" i="1"/>
  <c r="I266" i="1"/>
  <c r="I255" i="1"/>
  <c r="I244" i="1"/>
  <c r="I245" i="1"/>
  <c r="I246" i="1"/>
  <c r="I247" i="1"/>
  <c r="I248" i="1"/>
  <c r="I249" i="1"/>
  <c r="I250" i="1"/>
  <c r="I251" i="1"/>
  <c r="I252" i="1"/>
  <c r="I253" i="1"/>
  <c r="I254" i="1"/>
  <c r="I243" i="1"/>
  <c r="I233" i="1"/>
  <c r="I234" i="1"/>
  <c r="I235" i="1"/>
  <c r="I236" i="1"/>
  <c r="I237" i="1"/>
  <c r="I238" i="1"/>
  <c r="I239" i="1"/>
  <c r="I240" i="1"/>
  <c r="I241" i="1"/>
  <c r="I242" i="1"/>
  <c r="I232" i="1"/>
  <c r="I221" i="1"/>
  <c r="I222" i="1"/>
  <c r="I223" i="1"/>
  <c r="I224" i="1"/>
  <c r="I225" i="1"/>
  <c r="I226" i="1"/>
  <c r="I227" i="1"/>
  <c r="I228" i="1"/>
  <c r="I229" i="1"/>
  <c r="I230" i="1"/>
  <c r="I231" i="1"/>
  <c r="I220" i="1"/>
  <c r="I211" i="1"/>
  <c r="I212" i="1"/>
  <c r="I213" i="1"/>
  <c r="I214" i="1"/>
  <c r="I215" i="1"/>
  <c r="I216" i="1"/>
  <c r="I217" i="1"/>
  <c r="I218" i="1"/>
  <c r="I219" i="1"/>
  <c r="I210" i="1"/>
  <c r="I199" i="1"/>
  <c r="I200" i="1"/>
  <c r="I201" i="1"/>
  <c r="I202" i="1"/>
  <c r="I203" i="1"/>
  <c r="I204" i="1"/>
  <c r="I205" i="1"/>
  <c r="I206" i="1"/>
  <c r="I207" i="1"/>
  <c r="I208" i="1"/>
  <c r="I209" i="1"/>
  <c r="I198" i="1"/>
  <c r="I189" i="1"/>
  <c r="I190" i="1"/>
  <c r="I191" i="1"/>
  <c r="I192" i="1"/>
  <c r="I193" i="1"/>
  <c r="I194" i="1"/>
  <c r="I195" i="1"/>
  <c r="I196" i="1"/>
  <c r="I197" i="1"/>
  <c r="I188" i="1"/>
  <c r="I180" i="1"/>
  <c r="I181" i="1"/>
  <c r="I182" i="1"/>
  <c r="I183" i="1"/>
  <c r="I184" i="1"/>
  <c r="I185" i="1"/>
  <c r="I186" i="1"/>
  <c r="I187" i="1"/>
  <c r="I179" i="1"/>
  <c r="I172" i="1"/>
  <c r="I173" i="1"/>
  <c r="I174" i="1"/>
  <c r="I175" i="1"/>
  <c r="I176" i="1"/>
  <c r="I177" i="1"/>
  <c r="I178" i="1"/>
  <c r="I171" i="1"/>
  <c r="I164" i="1"/>
  <c r="I165" i="1"/>
  <c r="I166" i="1"/>
  <c r="I167" i="1"/>
  <c r="I168" i="1"/>
  <c r="I169" i="1"/>
  <c r="I170" i="1"/>
  <c r="I163" i="1"/>
  <c r="I157" i="1"/>
  <c r="I158" i="1"/>
  <c r="I159" i="1"/>
  <c r="I160" i="1"/>
  <c r="I161" i="1"/>
  <c r="I162" i="1"/>
  <c r="I156" i="1"/>
  <c r="I149" i="1"/>
  <c r="I150" i="1"/>
  <c r="I151" i="1"/>
  <c r="I152" i="1"/>
  <c r="I153" i="1"/>
  <c r="I154" i="1"/>
  <c r="I155" i="1"/>
  <c r="I148" i="1"/>
  <c r="I141" i="1"/>
  <c r="I142" i="1"/>
  <c r="I143" i="1"/>
  <c r="I144" i="1"/>
  <c r="I145" i="1"/>
  <c r="I146" i="1"/>
  <c r="I147" i="1"/>
  <c r="I140" i="1"/>
  <c r="I132" i="1"/>
  <c r="I133" i="1"/>
  <c r="I134" i="1"/>
  <c r="I135" i="1"/>
  <c r="I136" i="1"/>
  <c r="I137" i="1"/>
  <c r="I138" i="1"/>
  <c r="I139" i="1"/>
  <c r="I131" i="1"/>
  <c r="I121" i="1"/>
  <c r="I122" i="1"/>
  <c r="I123" i="1"/>
  <c r="I124" i="1"/>
  <c r="I125" i="1"/>
  <c r="I126" i="1"/>
  <c r="I127" i="1"/>
  <c r="I128" i="1"/>
  <c r="I129" i="1"/>
  <c r="I130" i="1"/>
  <c r="I120" i="1"/>
  <c r="I111" i="1"/>
  <c r="I112" i="1"/>
  <c r="I113" i="1"/>
  <c r="I114" i="1"/>
  <c r="I115" i="1"/>
  <c r="I116" i="1"/>
  <c r="I117" i="1"/>
  <c r="I118" i="1"/>
  <c r="I119" i="1"/>
  <c r="I110" i="1"/>
  <c r="I102" i="1"/>
  <c r="I103" i="1"/>
  <c r="I104" i="1"/>
  <c r="I105" i="1"/>
  <c r="I106" i="1"/>
  <c r="I107" i="1"/>
  <c r="I108" i="1"/>
  <c r="I109" i="1"/>
  <c r="I101" i="1"/>
  <c r="I95" i="1"/>
  <c r="I96" i="1"/>
  <c r="I97" i="1"/>
  <c r="I98" i="1"/>
  <c r="I99" i="1"/>
  <c r="I100" i="1"/>
  <c r="I94" i="1"/>
  <c r="I87" i="1"/>
  <c r="I88" i="1"/>
  <c r="I89" i="1"/>
  <c r="I90" i="1"/>
  <c r="I91" i="1"/>
  <c r="I92" i="1"/>
  <c r="I93" i="1"/>
  <c r="I86" i="1"/>
  <c r="I78" i="1"/>
  <c r="I79" i="1"/>
  <c r="I80" i="1"/>
  <c r="I81" i="1"/>
  <c r="I82" i="1"/>
  <c r="I83" i="1"/>
  <c r="I84" i="1"/>
  <c r="I85" i="1"/>
  <c r="I77" i="1"/>
  <c r="I70" i="1"/>
  <c r="I71" i="1"/>
  <c r="I72" i="1"/>
  <c r="I73" i="1"/>
  <c r="I74" i="1"/>
  <c r="I75" i="1"/>
  <c r="I76" i="1"/>
  <c r="I69" i="1"/>
  <c r="I62" i="1"/>
  <c r="I63" i="1"/>
  <c r="I64" i="1"/>
  <c r="I65" i="1"/>
  <c r="I66" i="1"/>
  <c r="I68" i="1"/>
  <c r="I61" i="1"/>
  <c r="I60" i="1"/>
  <c r="I54" i="1"/>
  <c r="I55" i="1"/>
  <c r="I56" i="1"/>
  <c r="I57" i="1"/>
  <c r="I58" i="1"/>
  <c r="I59" i="1"/>
  <c r="I53" i="1"/>
  <c r="I44" i="1"/>
  <c r="I45" i="1"/>
  <c r="I46" i="1"/>
  <c r="I47" i="1"/>
  <c r="I48" i="1"/>
  <c r="I49" i="1"/>
  <c r="I50" i="1"/>
  <c r="I51" i="1"/>
  <c r="I52" i="1"/>
  <c r="I43" i="1"/>
  <c r="I39" i="1"/>
  <c r="I40" i="1"/>
  <c r="I41" i="1"/>
  <c r="I38" i="1"/>
  <c r="I34" i="1"/>
  <c r="I35" i="1"/>
  <c r="I36" i="1"/>
  <c r="I37" i="1"/>
  <c r="I33" i="1"/>
  <c r="I29" i="1"/>
  <c r="I30" i="1"/>
  <c r="I31" i="1"/>
  <c r="I32" i="1"/>
  <c r="I28" i="1"/>
  <c r="I22" i="1"/>
  <c r="I23" i="1"/>
  <c r="I24" i="1"/>
  <c r="I25" i="1"/>
  <c r="I27" i="1"/>
  <c r="I21" i="1"/>
  <c r="I15" i="1"/>
  <c r="I16" i="1"/>
  <c r="I17" i="1"/>
  <c r="I18" i="1"/>
  <c r="I20" i="1"/>
  <c r="I14" i="1"/>
  <c r="I9" i="1"/>
  <c r="I10" i="1"/>
  <c r="I11" i="1"/>
  <c r="I13" i="1"/>
  <c r="I8" i="1"/>
  <c r="I3" i="1"/>
  <c r="I4" i="1"/>
  <c r="I5" i="1"/>
  <c r="I7" i="1"/>
  <c r="I2" i="1"/>
  <c r="G455" i="1" l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54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40" i="1"/>
  <c r="G430" i="1"/>
  <c r="G431" i="1"/>
  <c r="G432" i="1"/>
  <c r="G433" i="1"/>
  <c r="G434" i="1"/>
  <c r="G435" i="1"/>
  <c r="G436" i="1"/>
  <c r="G437" i="1"/>
  <c r="G438" i="1"/>
  <c r="G439" i="1"/>
  <c r="G429" i="1"/>
  <c r="G420" i="1"/>
  <c r="G421" i="1"/>
  <c r="G422" i="1"/>
  <c r="G423" i="1"/>
  <c r="G424" i="1"/>
  <c r="G425" i="1"/>
  <c r="G426" i="1"/>
  <c r="G427" i="1"/>
  <c r="G428" i="1"/>
  <c r="G419" i="1"/>
  <c r="G410" i="1"/>
  <c r="G411" i="1"/>
  <c r="G412" i="1"/>
  <c r="G413" i="1"/>
  <c r="G414" i="1"/>
  <c r="G415" i="1"/>
  <c r="G416" i="1"/>
  <c r="G417" i="1"/>
  <c r="G418" i="1"/>
  <c r="G409" i="1"/>
  <c r="G399" i="1"/>
  <c r="G400" i="1"/>
  <c r="G401" i="1"/>
  <c r="G402" i="1"/>
  <c r="G403" i="1"/>
  <c r="G404" i="1"/>
  <c r="G405" i="1"/>
  <c r="G406" i="1"/>
  <c r="G407" i="1"/>
  <c r="G408" i="1"/>
  <c r="G398" i="1"/>
  <c r="G388" i="1" l="1"/>
  <c r="G389" i="1"/>
  <c r="G390" i="1"/>
  <c r="G391" i="1"/>
  <c r="G392" i="1"/>
  <c r="G393" i="1"/>
  <c r="G394" i="1"/>
  <c r="G395" i="1"/>
  <c r="G396" i="1"/>
  <c r="G397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66" i="1"/>
  <c r="G367" i="1"/>
  <c r="G368" i="1"/>
  <c r="G369" i="1"/>
  <c r="G370" i="1"/>
  <c r="G371" i="1"/>
  <c r="G372" i="1"/>
  <c r="G373" i="1"/>
  <c r="G374" i="1"/>
  <c r="G365" i="1"/>
  <c r="G364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51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38" i="1"/>
  <c r="G250" i="1" l="1"/>
  <c r="G150" i="1"/>
  <c r="G49" i="1"/>
  <c r="G322" i="1" l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21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07" i="1"/>
  <c r="G294" i="1" l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293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80" i="1"/>
  <c r="G269" i="1" l="1"/>
  <c r="G270" i="1"/>
  <c r="G271" i="1"/>
  <c r="G272" i="1"/>
  <c r="G273" i="1"/>
  <c r="G274" i="1"/>
  <c r="G275" i="1"/>
  <c r="G276" i="1"/>
  <c r="G277" i="1"/>
  <c r="G278" i="1"/>
  <c r="G279" i="1"/>
  <c r="G268" i="1"/>
  <c r="G267" i="1"/>
  <c r="G256" i="1"/>
  <c r="G257" i="1"/>
  <c r="G258" i="1"/>
  <c r="G259" i="1"/>
  <c r="G260" i="1"/>
  <c r="G261" i="1"/>
  <c r="G262" i="1"/>
  <c r="G263" i="1"/>
  <c r="G264" i="1"/>
  <c r="G265" i="1"/>
  <c r="G266" i="1"/>
  <c r="G255" i="1"/>
  <c r="G244" i="1"/>
  <c r="G245" i="1"/>
  <c r="G246" i="1"/>
  <c r="G247" i="1"/>
  <c r="G248" i="1"/>
  <c r="G249" i="1"/>
  <c r="G251" i="1"/>
  <c r="G252" i="1"/>
  <c r="G253" i="1"/>
  <c r="G254" i="1"/>
  <c r="G243" i="1"/>
  <c r="G233" i="1"/>
  <c r="G234" i="1"/>
  <c r="G235" i="1"/>
  <c r="G236" i="1"/>
  <c r="G237" i="1"/>
  <c r="G238" i="1"/>
  <c r="G239" i="1"/>
  <c r="G240" i="1"/>
  <c r="G241" i="1"/>
  <c r="G242" i="1"/>
  <c r="G232" i="1"/>
  <c r="G221" i="1"/>
  <c r="G222" i="1"/>
  <c r="G223" i="1"/>
  <c r="G224" i="1"/>
  <c r="G225" i="1"/>
  <c r="G226" i="1"/>
  <c r="G227" i="1"/>
  <c r="G228" i="1"/>
  <c r="G229" i="1"/>
  <c r="G230" i="1"/>
  <c r="G231" i="1"/>
  <c r="G220" i="1"/>
  <c r="G211" i="1"/>
  <c r="G212" i="1"/>
  <c r="G213" i="1"/>
  <c r="G214" i="1"/>
  <c r="G215" i="1"/>
  <c r="G216" i="1"/>
  <c r="G217" i="1"/>
  <c r="G218" i="1"/>
  <c r="G219" i="1"/>
  <c r="G210" i="1"/>
  <c r="G199" i="1"/>
  <c r="G200" i="1"/>
  <c r="G201" i="1"/>
  <c r="G202" i="1"/>
  <c r="G203" i="1"/>
  <c r="G204" i="1"/>
  <c r="G205" i="1"/>
  <c r="G206" i="1"/>
  <c r="G207" i="1"/>
  <c r="G208" i="1"/>
  <c r="G209" i="1"/>
  <c r="G198" i="1"/>
  <c r="G189" i="1"/>
  <c r="G190" i="1"/>
  <c r="G191" i="1"/>
  <c r="G192" i="1"/>
  <c r="G193" i="1"/>
  <c r="G194" i="1"/>
  <c r="G195" i="1"/>
  <c r="G196" i="1"/>
  <c r="G197" i="1"/>
  <c r="G188" i="1"/>
  <c r="G180" i="1"/>
  <c r="G181" i="1"/>
  <c r="G182" i="1"/>
  <c r="G183" i="1"/>
  <c r="G184" i="1"/>
  <c r="G185" i="1"/>
  <c r="G186" i="1"/>
  <c r="G187" i="1"/>
  <c r="G179" i="1"/>
  <c r="G177" i="1"/>
  <c r="G178" i="1"/>
  <c r="G173" i="1"/>
  <c r="G174" i="1"/>
  <c r="G175" i="1"/>
  <c r="G176" i="1"/>
  <c r="G172" i="1"/>
  <c r="G171" i="1"/>
  <c r="G164" i="1"/>
  <c r="G165" i="1"/>
  <c r="G166" i="1"/>
  <c r="G167" i="1"/>
  <c r="G168" i="1"/>
  <c r="G169" i="1"/>
  <c r="G170" i="1"/>
  <c r="G163" i="1"/>
  <c r="G157" i="1"/>
  <c r="G158" i="1"/>
  <c r="G159" i="1"/>
  <c r="G160" i="1"/>
  <c r="G161" i="1"/>
  <c r="G162" i="1"/>
  <c r="G156" i="1"/>
  <c r="G149" i="1"/>
  <c r="G151" i="1"/>
  <c r="G152" i="1"/>
  <c r="G153" i="1"/>
  <c r="G154" i="1"/>
  <c r="G155" i="1"/>
  <c r="G148" i="1"/>
  <c r="G141" i="1"/>
  <c r="G142" i="1"/>
  <c r="G143" i="1"/>
  <c r="G144" i="1"/>
  <c r="G145" i="1"/>
  <c r="G146" i="1"/>
  <c r="G147" i="1"/>
  <c r="G140" i="1"/>
  <c r="G132" i="1"/>
  <c r="G133" i="1"/>
  <c r="G134" i="1"/>
  <c r="G135" i="1"/>
  <c r="G136" i="1"/>
  <c r="G137" i="1"/>
  <c r="G138" i="1"/>
  <c r="G139" i="1"/>
  <c r="G131" i="1"/>
  <c r="G121" i="1"/>
  <c r="G122" i="1"/>
  <c r="G123" i="1"/>
  <c r="G124" i="1"/>
  <c r="G125" i="1"/>
  <c r="G126" i="1"/>
  <c r="G127" i="1"/>
  <c r="G128" i="1"/>
  <c r="G129" i="1"/>
  <c r="G130" i="1"/>
  <c r="G120" i="1"/>
  <c r="G111" i="1"/>
  <c r="G112" i="1"/>
  <c r="G113" i="1"/>
  <c r="G114" i="1"/>
  <c r="G115" i="1"/>
  <c r="G116" i="1"/>
  <c r="G117" i="1"/>
  <c r="G118" i="1"/>
  <c r="G119" i="1"/>
  <c r="G110" i="1"/>
  <c r="G102" i="1"/>
  <c r="G103" i="1"/>
  <c r="G104" i="1"/>
  <c r="G105" i="1"/>
  <c r="G106" i="1"/>
  <c r="G107" i="1"/>
  <c r="G108" i="1"/>
  <c r="G109" i="1"/>
  <c r="G101" i="1"/>
  <c r="G95" i="1"/>
  <c r="G96" i="1"/>
  <c r="G97" i="1"/>
  <c r="G98" i="1"/>
  <c r="G99" i="1"/>
  <c r="G100" i="1"/>
  <c r="G94" i="1"/>
  <c r="G87" i="1"/>
  <c r="G88" i="1"/>
  <c r="G89" i="1"/>
  <c r="G90" i="1"/>
  <c r="G91" i="1"/>
  <c r="G92" i="1"/>
  <c r="G93" i="1"/>
  <c r="G86" i="1"/>
  <c r="G78" i="1"/>
  <c r="G79" i="1"/>
  <c r="G80" i="1"/>
  <c r="G81" i="1"/>
  <c r="G82" i="1"/>
  <c r="G83" i="1"/>
  <c r="G84" i="1"/>
  <c r="G85" i="1"/>
  <c r="G77" i="1"/>
  <c r="G70" i="1"/>
  <c r="G71" i="1"/>
  <c r="G72" i="1"/>
  <c r="G73" i="1"/>
  <c r="G74" i="1"/>
  <c r="G75" i="1"/>
  <c r="G76" i="1"/>
  <c r="G69" i="1"/>
  <c r="G54" i="1" l="1"/>
  <c r="G55" i="1"/>
  <c r="G56" i="1"/>
  <c r="G57" i="1"/>
  <c r="G58" i="1"/>
  <c r="G59" i="1"/>
  <c r="G60" i="1"/>
  <c r="G53" i="1"/>
  <c r="G44" i="1"/>
  <c r="G45" i="1"/>
  <c r="G46" i="1"/>
  <c r="G47" i="1"/>
  <c r="G48" i="1"/>
  <c r="G50" i="1"/>
  <c r="G51" i="1"/>
  <c r="G52" i="1"/>
  <c r="G43" i="1"/>
  <c r="G39" i="1"/>
  <c r="G40" i="1"/>
  <c r="G41" i="1"/>
  <c r="G42" i="1"/>
  <c r="G38" i="1"/>
  <c r="G34" i="1"/>
  <c r="G35" i="1"/>
  <c r="G36" i="1"/>
  <c r="G37" i="1"/>
  <c r="G33" i="1"/>
  <c r="G29" i="1"/>
  <c r="G30" i="1"/>
  <c r="G31" i="1"/>
  <c r="G32" i="1"/>
  <c r="G28" i="1"/>
  <c r="G22" i="1"/>
  <c r="G23" i="1"/>
  <c r="G24" i="1"/>
  <c r="G25" i="1"/>
  <c r="G26" i="1"/>
  <c r="G27" i="1"/>
  <c r="G21" i="1"/>
  <c r="G15" i="1"/>
  <c r="G16" i="1"/>
  <c r="G17" i="1"/>
  <c r="G18" i="1"/>
  <c r="G19" i="1"/>
  <c r="G20" i="1"/>
  <c r="G14" i="1"/>
  <c r="G9" i="1"/>
  <c r="G10" i="1"/>
  <c r="G11" i="1"/>
  <c r="G12" i="1"/>
  <c r="G13" i="1"/>
  <c r="G8" i="1"/>
  <c r="G2" i="1"/>
  <c r="G3" i="1"/>
  <c r="G4" i="1"/>
  <c r="G5" i="1"/>
  <c r="G6" i="1"/>
  <c r="G7" i="1"/>
</calcChain>
</file>

<file path=xl/sharedStrings.xml><?xml version="1.0" encoding="utf-8"?>
<sst xmlns="http://schemas.openxmlformats.org/spreadsheetml/2006/main" count="1829" uniqueCount="294">
  <si>
    <t>Parti</t>
  </si>
  <si>
    <t>Forkortelse</t>
  </si>
  <si>
    <t>Farve</t>
  </si>
  <si>
    <t>Valg</t>
  </si>
  <si>
    <t>Stemmetal</t>
  </si>
  <si>
    <t>Socialdemokratiet</t>
  </si>
  <si>
    <t>#cf1b42</t>
  </si>
  <si>
    <t>S</t>
  </si>
  <si>
    <t>Venstrereformpartiet</t>
  </si>
  <si>
    <t>#1f4e79</t>
  </si>
  <si>
    <t>Moderate Venstre</t>
  </si>
  <si>
    <t>#127b7f</t>
  </si>
  <si>
    <t>Højre</t>
  </si>
  <si>
    <t>#4c962f</t>
  </si>
  <si>
    <t>Nej-Stemmer</t>
  </si>
  <si>
    <t>#000000</t>
  </si>
  <si>
    <t>Uden for partierne</t>
  </si>
  <si>
    <t>#a5a5a5</t>
  </si>
  <si>
    <t>H</t>
  </si>
  <si>
    <t>VR</t>
  </si>
  <si>
    <t>MV</t>
  </si>
  <si>
    <t>Nej</t>
  </si>
  <si>
    <t>Uden</t>
  </si>
  <si>
    <t>Højre og de Frikonservative</t>
  </si>
  <si>
    <t>H &amp; FK</t>
  </si>
  <si>
    <t>Pct. af stemmer</t>
  </si>
  <si>
    <t>Det Radikale Venstre</t>
  </si>
  <si>
    <t>#7d329b</t>
  </si>
  <si>
    <t>RV</t>
  </si>
  <si>
    <t>Venstre</t>
  </si>
  <si>
    <t>#115eb0</t>
  </si>
  <si>
    <t>V</t>
  </si>
  <si>
    <t>Socialistisk Arbejderparti</t>
  </si>
  <si>
    <t>#ed5741</t>
  </si>
  <si>
    <t>Erhverspartiet</t>
  </si>
  <si>
    <t>#7896d2</t>
  </si>
  <si>
    <t>Det Nye Højre</t>
  </si>
  <si>
    <t>#41835c</t>
  </si>
  <si>
    <t>Det Konservative Folkeparti</t>
  </si>
  <si>
    <t>K</t>
  </si>
  <si>
    <t>Det Uafhængige Socialdemokrati</t>
  </si>
  <si>
    <t>#e0b183</t>
  </si>
  <si>
    <t>Vælgerforeningen af 1918</t>
  </si>
  <si>
    <t>SA</t>
  </si>
  <si>
    <t>EP</t>
  </si>
  <si>
    <t>NH</t>
  </si>
  <si>
    <t>US</t>
  </si>
  <si>
    <t>VF</t>
  </si>
  <si>
    <t>Danmarks Venstresocialistiske Parti</t>
  </si>
  <si>
    <t>#e6801a</t>
  </si>
  <si>
    <t>DVP</t>
  </si>
  <si>
    <t>Centrum</t>
  </si>
  <si>
    <t>#f49821</t>
  </si>
  <si>
    <t>CE</t>
  </si>
  <si>
    <t>Det Frie Socialdemokrati</t>
  </si>
  <si>
    <t>#970647</t>
  </si>
  <si>
    <t>FS</t>
  </si>
  <si>
    <t>ID</t>
  </si>
  <si>
    <t>Slesvigske Parti</t>
  </si>
  <si>
    <t>SP</t>
  </si>
  <si>
    <t>#e7bf23</t>
  </si>
  <si>
    <t>Danmarks Kommunistiske Parti</t>
  </si>
  <si>
    <t>Retsforbundet</t>
  </si>
  <si>
    <t>Landmandspartiet</t>
  </si>
  <si>
    <t>#b48cd2</t>
  </si>
  <si>
    <t>LMP</t>
  </si>
  <si>
    <t>RF</t>
  </si>
  <si>
    <t>Regeringsparti</t>
  </si>
  <si>
    <t>Erhvervspartiet</t>
  </si>
  <si>
    <t>Mandater</t>
  </si>
  <si>
    <t>Mandatprocent</t>
  </si>
  <si>
    <t>Selvstyrepartiet</t>
  </si>
  <si>
    <t>SEP</t>
  </si>
  <si>
    <t>#b9703c</t>
  </si>
  <si>
    <t>Partileder</t>
  </si>
  <si>
    <t>Danmarks Nationalsocialistiske Arbejderparti</t>
  </si>
  <si>
    <t>DNSAP</t>
  </si>
  <si>
    <t>#7d360c</t>
  </si>
  <si>
    <t>Det Frie Folkeparti</t>
  </si>
  <si>
    <t>Samfundspartiet</t>
  </si>
  <si>
    <t>FF</t>
  </si>
  <si>
    <t>SAM</t>
  </si>
  <si>
    <t>#517263</t>
  </si>
  <si>
    <t>#cd8f65</t>
  </si>
  <si>
    <t>Bondepartiet</t>
  </si>
  <si>
    <t>BP</t>
  </si>
  <si>
    <t>Nationalt Samvirke</t>
  </si>
  <si>
    <t>Dansk Samling</t>
  </si>
  <si>
    <t>NS</t>
  </si>
  <si>
    <t>DS</t>
  </si>
  <si>
    <t>#3fb2be</t>
  </si>
  <si>
    <t>DKP</t>
  </si>
  <si>
    <t>Statsministerparti</t>
  </si>
  <si>
    <t>Tysk mindretal</t>
  </si>
  <si>
    <t>Tysk</t>
  </si>
  <si>
    <t>De Uafhængige</t>
  </si>
  <si>
    <t>U</t>
  </si>
  <si>
    <t>Socialistisk Folkeparti</t>
  </si>
  <si>
    <t>SF</t>
  </si>
  <si>
    <t>#e07ea8</t>
  </si>
  <si>
    <t>Fredspolitisk Folkeparti</t>
  </si>
  <si>
    <t>FFP</t>
  </si>
  <si>
    <t>#f9fcf2</t>
  </si>
  <si>
    <t>Liberalt Centrum</t>
  </si>
  <si>
    <t>LC</t>
  </si>
  <si>
    <t>Venstresocialisterne</t>
  </si>
  <si>
    <t>VS</t>
  </si>
  <si>
    <t>Kristeligt Folkeparti</t>
  </si>
  <si>
    <t>KF</t>
  </si>
  <si>
    <t>#254264</t>
  </si>
  <si>
    <t>Fremskridtspartiet</t>
  </si>
  <si>
    <t>FP</t>
  </si>
  <si>
    <t>Centrum-Demokraterne</t>
  </si>
  <si>
    <t>CD</t>
  </si>
  <si>
    <t>#ebca47</t>
  </si>
  <si>
    <t>Pensionist Partiet</t>
  </si>
  <si>
    <t>PP</t>
  </si>
  <si>
    <t>#eeeeee</t>
  </si>
  <si>
    <t>Kommunistisk Arbejderparti</t>
  </si>
  <si>
    <t>KAP</t>
  </si>
  <si>
    <t>ISA</t>
  </si>
  <si>
    <t>Internationalen - Socialistisk Arbejderparti</t>
  </si>
  <si>
    <t>#f5c6ed</t>
  </si>
  <si>
    <t>Marxistisk-Leninistisk Parti</t>
  </si>
  <si>
    <t>MLP</t>
  </si>
  <si>
    <t>Humanistiske Parti</t>
  </si>
  <si>
    <t>De Grønne</t>
  </si>
  <si>
    <t>Fælles Kurs</t>
  </si>
  <si>
    <t>HUM</t>
  </si>
  <si>
    <t>DG</t>
  </si>
  <si>
    <t>FK</t>
  </si>
  <si>
    <t>#e37113</t>
  </si>
  <si>
    <t>Enhedslisten</t>
  </si>
  <si>
    <t>EL</t>
  </si>
  <si>
    <t>Demokratisk Fornyelse</t>
  </si>
  <si>
    <t>DMF</t>
  </si>
  <si>
    <t>DF</t>
  </si>
  <si>
    <t>Dansk Folkeparti</t>
  </si>
  <si>
    <t>Kristendemokraterne</t>
  </si>
  <si>
    <t>KD</t>
  </si>
  <si>
    <t>#346a4a</t>
  </si>
  <si>
    <t>MP</t>
  </si>
  <si>
    <t>Minoritetspartiet</t>
  </si>
  <si>
    <t>Ny Alliance</t>
  </si>
  <si>
    <t>NA</t>
  </si>
  <si>
    <t>Liberal Alliance</t>
  </si>
  <si>
    <t>LA</t>
  </si>
  <si>
    <t>Alternativet</t>
  </si>
  <si>
    <t>#a2c96c</t>
  </si>
  <si>
    <t>ALT</t>
  </si>
  <si>
    <t>Partiet Klaus Riskær Pedersen</t>
  </si>
  <si>
    <t>Stram Kurs</t>
  </si>
  <si>
    <t>Nye Borgerlige</t>
  </si>
  <si>
    <t>KRP</t>
  </si>
  <si>
    <t>NB</t>
  </si>
  <si>
    <t>SK</t>
  </si>
  <si>
    <t>#6c8bb8</t>
  </si>
  <si>
    <t>Moderaterne</t>
  </si>
  <si>
    <t>Frie Grønne</t>
  </si>
  <si>
    <t>FG</t>
  </si>
  <si>
    <t>M</t>
  </si>
  <si>
    <t>DD</t>
  </si>
  <si>
    <t>#5abe82</t>
  </si>
  <si>
    <t>Note</t>
  </si>
  <si>
    <t>Oprindeligt vandt reformvenstrepartiet stastministermagten, men måtte opgive den til fordel for en Radikale Venstre regering kort efter.</t>
  </si>
  <si>
    <t>Socialdemokratiet måtte allerde 40 dage efter valget afgive magten til fordel for en VK-regering.</t>
  </si>
  <si>
    <t>Allerede måneden efter valget, måtte regeringen gå af til fordel for en socialdemokratisk regering</t>
  </si>
  <si>
    <t>Efter 1916 blev den rene radikale regering omdannet til en samlingsregering sammen med Venstre og Socialdemokratiet</t>
  </si>
  <si>
    <t>Valgte året efter folketingsvalget at lave en ny mindretalsregering over midten med Venstre</t>
  </si>
  <si>
    <t>Året efter valgte regeringen at trække sig til fordel for en borgerlig firkløverregering (K-V-CD-KF).</t>
  </si>
  <si>
    <t>Peter Knudsen</t>
  </si>
  <si>
    <t>Emil Piper</t>
  </si>
  <si>
    <t>J.C. Christensen</t>
  </si>
  <si>
    <t>Carl Theodor Zahle</t>
  </si>
  <si>
    <t>Klaus Berntsen, Niels Neergaard</t>
  </si>
  <si>
    <t>Thorvald Stauning</t>
  </si>
  <si>
    <t>Peter Elfelt</t>
  </si>
  <si>
    <t>Thøger Thøgersen</t>
  </si>
  <si>
    <t>Poul Jacobsen</t>
  </si>
  <si>
    <t>V. Nicolaisen</t>
  </si>
  <si>
    <t>Valdemar Harsløf</t>
  </si>
  <si>
    <t>Ernst Christiansen</t>
  </si>
  <si>
    <t>L.V. Birck</t>
  </si>
  <si>
    <t>Emil Marott</t>
  </si>
  <si>
    <t>Johannes Schmidt-Vodder</t>
  </si>
  <si>
    <t>Niels Neergaard</t>
  </si>
  <si>
    <t>Axel Dam</t>
  </si>
  <si>
    <t>P.C. Poulsen</t>
  </si>
  <si>
    <t>Cornelius Petersen</t>
  </si>
  <si>
    <t>Peter Munch</t>
  </si>
  <si>
    <t>Thomas Madsen-Mygdal</t>
  </si>
  <si>
    <t>Charles Tvede</t>
  </si>
  <si>
    <t>John Christmas Møller</t>
  </si>
  <si>
    <t>Aksel Larsen</t>
  </si>
  <si>
    <t>Cay Lembcke</t>
  </si>
  <si>
    <t>Frits Clausen</t>
  </si>
  <si>
    <t>Valdemar Thomsen</t>
  </si>
  <si>
    <t>M.P. Jensen</t>
  </si>
  <si>
    <t>Jens Møller</t>
  </si>
  <si>
    <t>Viggo Starcke</t>
  </si>
  <si>
    <t>Victor Pürschel</t>
  </si>
  <si>
    <t>Arne Sørensen</t>
  </si>
  <si>
    <t>Alsing Andersen</t>
  </si>
  <si>
    <t>Jørgen Jørgensen</t>
  </si>
  <si>
    <t>Knud Kristensen</t>
  </si>
  <si>
    <t>Ole Bjørn Kraft</t>
  </si>
  <si>
    <t>Oluf Pedersen</t>
  </si>
  <si>
    <t>Hans Hedtoft</t>
  </si>
  <si>
    <t>Kristen Juul Christensen</t>
  </si>
  <si>
    <t>Opstillede kandidater inkluderede John Christmas Møller og W. Reunter</t>
  </si>
  <si>
    <t>Erik Eriksen</t>
  </si>
  <si>
    <t>Carl Haugsted</t>
  </si>
  <si>
    <t>Aksel Møller</t>
  </si>
  <si>
    <t>H.C. Hansen</t>
  </si>
  <si>
    <t>Helge Madsen</t>
  </si>
  <si>
    <t>Iver Poulsen</t>
  </si>
  <si>
    <t>Hans Schmidt</t>
  </si>
  <si>
    <t>Viggo Kampman</t>
  </si>
  <si>
    <t>Poul Sørensen</t>
  </si>
  <si>
    <t>J. M. Petersen</t>
  </si>
  <si>
    <t>Knud Hespersen</t>
  </si>
  <si>
    <t>Jens Otto Krag</t>
  </si>
  <si>
    <t>Hilmar Baunsgaard</t>
  </si>
  <si>
    <t>Knud Jespersen</t>
  </si>
  <si>
    <t>Aage Bertelsen</t>
  </si>
  <si>
    <t>Poul Hartling</t>
  </si>
  <si>
    <t>Bent Novak</t>
  </si>
  <si>
    <t>Ib Christensen</t>
  </si>
  <si>
    <t>Kollektiv ledelse</t>
  </si>
  <si>
    <t>Poul Møller</t>
  </si>
  <si>
    <t>Sigurd Ømann</t>
  </si>
  <si>
    <t>Jacob Christensen</t>
  </si>
  <si>
    <t>Anker Jørgensen</t>
  </si>
  <si>
    <t>Erik Ninn-Hansen</t>
  </si>
  <si>
    <t>Mogens Glistrup</t>
  </si>
  <si>
    <t>Erhard Jakobsen</t>
  </si>
  <si>
    <t>Svend Haugaard</t>
  </si>
  <si>
    <t>Poul Schlüter</t>
  </si>
  <si>
    <t>Gert Petersen</t>
  </si>
  <si>
    <t>Hans Hansen</t>
  </si>
  <si>
    <t>Niels Helvig Petersen</t>
  </si>
  <si>
    <t>Henning Christophersen</t>
  </si>
  <si>
    <t>Jørgen Jensen</t>
  </si>
  <si>
    <t>Christian Christensen</t>
  </si>
  <si>
    <t>Klaus Riis</t>
  </si>
  <si>
    <t>Uffe Ellemann-Jensen</t>
  </si>
  <si>
    <t>Ole Sohn</t>
  </si>
  <si>
    <t>Pia Kjærsgaard</t>
  </si>
  <si>
    <t>Preben Møller Hansen</t>
  </si>
  <si>
    <t>Svend Auken</t>
  </si>
  <si>
    <t>Flemming Kofod-Svendsen</t>
  </si>
  <si>
    <t>Marianne Jelved</t>
  </si>
  <si>
    <t>Mimi Jakobsen</t>
  </si>
  <si>
    <t>Poul Nyrup Rasmussen</t>
  </si>
  <si>
    <t>Hans Engell</t>
  </si>
  <si>
    <t>Holger K. Nielsen</t>
  </si>
  <si>
    <t>Jann Sjursen</t>
  </si>
  <si>
    <t>Per Stig Møller</t>
  </si>
  <si>
    <t>Kirsten Jacobsen</t>
  </si>
  <si>
    <t>Anders Fogh Rasmussen</t>
  </si>
  <si>
    <t>Bendt Bendtsen</t>
  </si>
  <si>
    <t>Mogens Lykketoft</t>
  </si>
  <si>
    <t>Marianne Karlsmose</t>
  </si>
  <si>
    <t>Rune Engelbrecht</t>
  </si>
  <si>
    <t>Helle Thorning-Schmidt</t>
  </si>
  <si>
    <t>Margrethe Vestager</t>
  </si>
  <si>
    <t>Villy Søvndal</t>
  </si>
  <si>
    <t>Bodil Kornbek</t>
  </si>
  <si>
    <t>Naser Khader</t>
  </si>
  <si>
    <t>Lars Løkke Rasmussen</t>
  </si>
  <si>
    <t>Lars Barfoed</t>
  </si>
  <si>
    <t>Per Ørum Jørgensen</t>
  </si>
  <si>
    <t>Anders Samuelsen</t>
  </si>
  <si>
    <t>Morten Østergaard</t>
  </si>
  <si>
    <t>Søren Pape Poulsen</t>
  </si>
  <si>
    <t>Pia Olsen Dyhr</t>
  </si>
  <si>
    <t>Stig Grenov</t>
  </si>
  <si>
    <t>Kristian Thulesen Dahl</t>
  </si>
  <si>
    <t>Uffe Elbæk</t>
  </si>
  <si>
    <t>Mette Frederiksen</t>
  </si>
  <si>
    <t>Stig Grenov tog orlov fra sin formandspost i en måned under valgkampen. I stedet blev Isabella Arendt konstitueret formand i perioden.</t>
  </si>
  <si>
    <t>Klaus Riskær Pedersen</t>
  </si>
  <si>
    <t>Rasmus Paludan</t>
  </si>
  <si>
    <t>Pernille Vermund</t>
  </si>
  <si>
    <t>Sofie Carsten Nielsen</t>
  </si>
  <si>
    <t>Jakob Ellemann-Jensen</t>
  </si>
  <si>
    <t>Morten Messerschmidt</t>
  </si>
  <si>
    <t>Alex Vanopslagh</t>
  </si>
  <si>
    <t>Franciska Rosenkilde</t>
  </si>
  <si>
    <t>Inger Støjberg</t>
  </si>
  <si>
    <t>Sikandar Siddique</t>
  </si>
  <si>
    <t>Efter at de personlige stemmer blev talt på, valgte Sofie Carsten Nielsen at træde tilbage som politisk leder. Martin Lidegaard overtog herefter posten.</t>
  </si>
  <si>
    <t>Efter valgresultatet trådte Thorning-Schmidt tilbage og Mette Frederiksen blev valgt til ny formand.</t>
  </si>
  <si>
    <t>Danmarksdemokraterne - Inger Støjberg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</si>
</sst>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49821"/>
        <bgColor indexed="64"/>
      </patternFill>
    </fill>
    <fill>
      <patternFill patternType="solid">
        <fgColor rgb="FF970647"/>
        <bgColor indexed="64"/>
      </patternFill>
    </fill>
    <fill>
      <patternFill patternType="solid">
        <fgColor rgb="FFE6801A"/>
        <bgColor indexed="64"/>
      </patternFill>
    </fill>
    <fill>
      <patternFill patternType="solid">
        <fgColor rgb="FF7896D2"/>
        <bgColor indexed="64"/>
      </patternFill>
    </fill>
    <fill>
      <patternFill patternType="solid">
        <fgColor rgb="FF4C962F"/>
        <bgColor indexed="64"/>
      </patternFill>
    </fill>
    <fill>
      <patternFill patternType="solid">
        <fgColor rgb="FFED5741"/>
        <bgColor indexed="64"/>
      </patternFill>
    </fill>
    <fill>
      <patternFill patternType="solid">
        <fgColor rgb="FFCF1B42"/>
        <bgColor indexed="64"/>
      </patternFill>
    </fill>
    <fill>
      <patternFill patternType="solid">
        <fgColor rgb="FF7D329B"/>
        <bgColor indexed="64"/>
      </patternFill>
    </fill>
    <fill>
      <patternFill patternType="solid">
        <fgColor rgb="FF115EB0"/>
        <bgColor indexed="64"/>
      </patternFill>
    </fill>
    <fill>
      <patternFill patternType="solid">
        <fgColor rgb="FF127B7F"/>
        <bgColor indexed="64"/>
      </patternFill>
    </fill>
    <fill>
      <patternFill patternType="solid">
        <fgColor rgb="FF41835C"/>
        <bgColor indexed="64"/>
      </patternFill>
    </fill>
    <fill>
      <patternFill patternType="solid">
        <fgColor rgb="FFE0B183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7BF23"/>
        <bgColor indexed="64"/>
      </patternFill>
    </fill>
    <fill>
      <patternFill patternType="solid">
        <fgColor rgb="FFB48CD2"/>
        <bgColor indexed="64"/>
      </patternFill>
    </fill>
    <fill>
      <patternFill patternType="solid">
        <fgColor rgb="FFB9703C"/>
        <bgColor indexed="64"/>
      </patternFill>
    </fill>
    <fill>
      <patternFill patternType="solid">
        <fgColor rgb="FF7D360C"/>
        <bgColor indexed="64"/>
      </patternFill>
    </fill>
    <fill>
      <patternFill patternType="solid">
        <fgColor rgb="FF517263"/>
        <bgColor indexed="64"/>
      </patternFill>
    </fill>
    <fill>
      <patternFill patternType="solid">
        <fgColor rgb="FFCD8F65"/>
        <bgColor indexed="64"/>
      </patternFill>
    </fill>
    <fill>
      <patternFill patternType="solid">
        <fgColor rgb="FF3FB2BE"/>
        <bgColor indexed="64"/>
      </patternFill>
    </fill>
    <fill>
      <patternFill patternType="solid">
        <fgColor rgb="FFE07EA8"/>
        <bgColor indexed="64"/>
      </patternFill>
    </fill>
    <fill>
      <patternFill patternType="solid">
        <fgColor rgb="FFF9FCF2"/>
        <bgColor indexed="64"/>
      </patternFill>
    </fill>
    <fill>
      <patternFill patternType="solid">
        <fgColor rgb="FF254264"/>
        <bgColor indexed="64"/>
      </patternFill>
    </fill>
    <fill>
      <patternFill patternType="solid">
        <fgColor rgb="FFEBCA47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5C6ED"/>
        <bgColor indexed="64"/>
      </patternFill>
    </fill>
    <fill>
      <patternFill patternType="solid">
        <fgColor rgb="FFE37113"/>
        <bgColor indexed="64"/>
      </patternFill>
    </fill>
    <fill>
      <patternFill patternType="solid">
        <fgColor rgb="FF346A4A"/>
        <bgColor indexed="64"/>
      </patternFill>
    </fill>
    <fill>
      <patternFill patternType="solid">
        <fgColor rgb="FFA2C96C"/>
        <bgColor indexed="64"/>
      </patternFill>
    </fill>
    <fill>
      <patternFill patternType="solid">
        <fgColor rgb="FF6C8BB8"/>
        <bgColor indexed="64"/>
      </patternFill>
    </fill>
    <fill>
      <patternFill patternType="solid">
        <fgColor rgb="FF5ABE8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49" fontId="2" fillId="11" borderId="0" xfId="0" applyNumberFormat="1" applyFont="1" applyFill="1" applyAlignment="1">
      <alignment horizontal="center"/>
    </xf>
    <xf numFmtId="49" fontId="3" fillId="7" borderId="0" xfId="0" applyNumberFormat="1" applyFont="1" applyFill="1" applyAlignment="1">
      <alignment horizontal="center"/>
    </xf>
    <xf numFmtId="49" fontId="3" fillId="13" borderId="0" xfId="0" applyNumberFormat="1" applyFont="1" applyFill="1" applyAlignment="1">
      <alignment horizontal="center"/>
    </xf>
    <xf numFmtId="49" fontId="2" fillId="15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49" fontId="3" fillId="17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49" fontId="2" fillId="20" borderId="0" xfId="0" applyNumberFormat="1" applyFont="1" applyFill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2" fillId="8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vertical="center"/>
    </xf>
    <xf numFmtId="49" fontId="2" fillId="14" borderId="0" xfId="0" applyNumberFormat="1" applyFont="1" applyFill="1" applyAlignment="1">
      <alignment horizontal="center" vertical="center"/>
    </xf>
    <xf numFmtId="49" fontId="2" fillId="11" borderId="0" xfId="0" applyNumberFormat="1" applyFont="1" applyFill="1" applyAlignment="1">
      <alignment horizontal="center" vertical="center"/>
    </xf>
    <xf numFmtId="49" fontId="3" fillId="6" borderId="0" xfId="0" applyNumberFormat="1" applyFont="1" applyFill="1" applyAlignment="1">
      <alignment horizontal="center" vertical="center"/>
    </xf>
    <xf numFmtId="49" fontId="2" fillId="15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9" fontId="3" fillId="16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vertical="center"/>
    </xf>
    <xf numFmtId="49" fontId="2" fillId="9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1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7" borderId="0" xfId="0" applyNumberFormat="1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49" fontId="2" fillId="12" borderId="0" xfId="0" applyNumberFormat="1" applyFont="1" applyFill="1" applyAlignment="1">
      <alignment horizontal="center" vertical="center"/>
    </xf>
    <xf numFmtId="49" fontId="3" fillId="13" borderId="0" xfId="0" applyNumberFormat="1" applyFont="1" applyFill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10" fontId="3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horizontal="center" vertical="center"/>
    </xf>
    <xf numFmtId="49" fontId="3" fillId="17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vertical="center"/>
    </xf>
    <xf numFmtId="49" fontId="3" fillId="17" borderId="0" xfId="0" applyNumberFormat="1" applyFont="1" applyFill="1" applyAlignment="1">
      <alignment horizontal="center" vertical="center"/>
    </xf>
    <xf numFmtId="49" fontId="3" fillId="18" borderId="0" xfId="0" applyNumberFormat="1" applyFont="1" applyFill="1" applyAlignment="1">
      <alignment horizontal="center" vertical="center"/>
    </xf>
    <xf numFmtId="49" fontId="2" fillId="14" borderId="1" xfId="0" applyNumberFormat="1" applyFont="1" applyFill="1" applyBorder="1" applyAlignment="1">
      <alignment horizontal="center" vertical="center"/>
    </xf>
    <xf numFmtId="49" fontId="3" fillId="19" borderId="1" xfId="0" applyNumberFormat="1" applyFont="1" applyFill="1" applyBorder="1" applyAlignment="1">
      <alignment horizontal="center" vertical="center"/>
    </xf>
    <xf numFmtId="49" fontId="3" fillId="18" borderId="1" xfId="0" applyNumberFormat="1" applyFont="1" applyFill="1" applyBorder="1" applyAlignment="1">
      <alignment horizontal="center" vertical="center"/>
    </xf>
    <xf numFmtId="49" fontId="2" fillId="2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2" fillId="21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49" fontId="3" fillId="22" borderId="1" xfId="0" applyNumberFormat="1" applyFont="1" applyFill="1" applyBorder="1" applyAlignment="1">
      <alignment horizontal="center"/>
    </xf>
    <xf numFmtId="49" fontId="3" fillId="23" borderId="0" xfId="0" applyNumberFormat="1" applyFont="1" applyFill="1" applyAlignment="1">
      <alignment horizontal="center"/>
    </xf>
    <xf numFmtId="49" fontId="3" fillId="23" borderId="1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49" fontId="3" fillId="24" borderId="0" xfId="0" applyNumberFormat="1" applyFont="1" applyFill="1" applyAlignment="1">
      <alignment horizontal="center"/>
    </xf>
    <xf numFmtId="49" fontId="3" fillId="25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49" fontId="2" fillId="26" borderId="0" xfId="0" applyNumberFormat="1" applyFont="1" applyFill="1" applyAlignment="1">
      <alignment horizontal="center"/>
    </xf>
    <xf numFmtId="49" fontId="3" fillId="27" borderId="0" xfId="0" applyNumberFormat="1" applyFont="1" applyFill="1" applyAlignment="1">
      <alignment horizontal="center"/>
    </xf>
    <xf numFmtId="49" fontId="3" fillId="28" borderId="0" xfId="0" applyNumberFormat="1" applyFont="1" applyFill="1" applyAlignment="1">
      <alignment horizontal="center"/>
    </xf>
    <xf numFmtId="10" fontId="0" fillId="0" borderId="0" xfId="3" applyNumberFormat="1" applyFont="1" applyAlignment="1">
      <alignment vertical="center"/>
    </xf>
    <xf numFmtId="10" fontId="0" fillId="0" borderId="1" xfId="3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3" fillId="29" borderId="0" xfId="0" applyNumberFormat="1" applyFont="1" applyFill="1" applyAlignment="1">
      <alignment horizontal="center" vertical="center"/>
    </xf>
    <xf numFmtId="49" fontId="3" fillId="30" borderId="2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49" fontId="3" fillId="17" borderId="0" xfId="0" applyNumberFormat="1" applyFont="1" applyFill="1" applyAlignment="1">
      <alignment horizontal="center"/>
    </xf>
    <xf numFmtId="49" fontId="2" fillId="31" borderId="0" xfId="0" applyNumberFormat="1" applyFont="1" applyFill="1" applyAlignment="1">
      <alignment horizontal="center"/>
    </xf>
    <xf numFmtId="49" fontId="3" fillId="32" borderId="0" xfId="0" applyNumberFormat="1" applyFont="1" applyFill="1" applyAlignment="1">
      <alignment horizontal="center"/>
    </xf>
    <xf numFmtId="49" fontId="3" fillId="33" borderId="0" xfId="0" applyNumberFormat="1" applyFont="1" applyFill="1" applyAlignment="1">
      <alignment horizontal="center"/>
    </xf>
    <xf numFmtId="49" fontId="3" fillId="18" borderId="0" xfId="0" applyNumberFormat="1" applyFont="1" applyFill="1" applyAlignment="1">
      <alignment horizontal="center"/>
    </xf>
    <xf numFmtId="49" fontId="3" fillId="5" borderId="0" xfId="0" applyNumberFormat="1" applyFont="1" applyFill="1" applyAlignment="1">
      <alignment horizontal="center"/>
    </xf>
    <xf numFmtId="49" fontId="3" fillId="34" borderId="0" xfId="0" applyNumberFormat="1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0" fillId="0" borderId="0" xfId="3" applyNumberFormat="1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49" fontId="2" fillId="15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3" fontId="0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vertical="center"/>
    </xf>
    <xf numFmtId="3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vertical="center"/>
    </xf>
  </cellXfs>
  <cellStyles count="4">
    <cellStyle name="Komma 2" xfId="1"/>
    <cellStyle name="Komma 2 2" xfId="2"/>
    <cellStyle name="Normal" xfId="0" builtinId="0"/>
    <cellStyle name="Procent" xfId="3" builtinId="5"/>
  </cellStyles>
  <dxfs count="4">
    <dxf>
      <font>
        <color theme="0"/>
      </font>
      <fill>
        <patternFill>
          <bgColor rgb="FF89C064"/>
        </patternFill>
      </fill>
    </dxf>
    <dxf>
      <font>
        <color theme="0"/>
      </font>
      <fill>
        <patternFill>
          <bgColor rgb="FFF35757"/>
        </patternFill>
      </fill>
    </dxf>
    <dxf>
      <font>
        <color theme="0"/>
      </font>
      <numFmt numFmtId="0" formatCode="General"/>
      <fill>
        <patternFill patternType="solid">
          <bgColor rgb="FF89C064"/>
        </patternFill>
      </fill>
    </dxf>
    <dxf>
      <font>
        <color theme="0"/>
      </font>
      <fill>
        <patternFill>
          <bgColor rgb="FFF35757"/>
        </patternFill>
      </fill>
    </dxf>
  </dxfs>
  <tableStyles count="0" defaultTableStyle="TableStyleMedium2" defaultPivotStyle="PivotStyleLight16"/>
  <colors>
    <mruColors>
      <color rgb="FFF35757"/>
      <color rgb="FF89C064"/>
      <color rgb="FFF02E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8"/>
  <sheetViews>
    <sheetView tabSelected="1" topLeftCell="B1" zoomScaleNormal="100" workbookViewId="0">
      <pane ySplit="1" topLeftCell="A38" activePane="bottomLeft" state="frozen"/>
      <selection pane="bottomLeft" activeCell="G65" sqref="G65"/>
    </sheetView>
  </sheetViews>
  <sheetFormatPr defaultRowHeight="15" x14ac:dyDescent="0.25"/>
  <cols>
    <col min="1" max="1" width="35.7109375" style="13" customWidth="1"/>
    <col min="2" max="2" width="14.85546875" style="12" customWidth="1"/>
    <col min="3" max="3" width="7.85546875" style="12" customWidth="1"/>
    <col min="4" max="4" width="21.140625" style="12" customWidth="1"/>
    <col min="5" max="5" width="15.85546875" style="12" customWidth="1"/>
    <col min="6" max="6" width="19" style="12" customWidth="1"/>
    <col min="7" max="7" width="20.85546875" style="12" customWidth="1"/>
    <col min="8" max="8" width="20.140625" style="12" customWidth="1"/>
    <col min="9" max="9" width="20.7109375" style="12" customWidth="1"/>
    <col min="10" max="10" width="21.7109375" style="12" customWidth="1"/>
    <col min="11" max="11" width="23.42578125" style="12" customWidth="1"/>
    <col min="12" max="12" width="30.42578125" style="12" customWidth="1"/>
    <col min="13" max="13" width="21.5703125" style="12" customWidth="1"/>
    <col min="14" max="16384" width="9.140625" style="12"/>
  </cols>
  <sheetData>
    <row r="1" spans="1:13" ht="18.75" x14ac:dyDescent="0.25">
      <c r="A1" s="10" t="s">
        <v>0</v>
      </c>
      <c r="B1" s="11" t="s">
        <v>1</v>
      </c>
      <c r="C1" s="11" t="s">
        <v>57</v>
      </c>
      <c r="D1" s="11" t="s">
        <v>2</v>
      </c>
      <c r="E1" s="11" t="s">
        <v>3</v>
      </c>
      <c r="F1" s="11" t="s">
        <v>4</v>
      </c>
      <c r="G1" s="11" t="s">
        <v>25</v>
      </c>
      <c r="H1" s="11" t="s">
        <v>69</v>
      </c>
      <c r="I1" s="11" t="s">
        <v>70</v>
      </c>
      <c r="J1" s="11" t="s">
        <v>67</v>
      </c>
      <c r="K1" s="11" t="s">
        <v>92</v>
      </c>
      <c r="L1" s="11" t="s">
        <v>74</v>
      </c>
      <c r="M1" s="11" t="s">
        <v>163</v>
      </c>
    </row>
    <row r="2" spans="1:13" x14ac:dyDescent="0.25">
      <c r="A2" s="13" t="s">
        <v>5</v>
      </c>
      <c r="B2" s="12" t="s">
        <v>7</v>
      </c>
      <c r="C2" s="12">
        <v>1</v>
      </c>
      <c r="D2" s="14" t="s">
        <v>6</v>
      </c>
      <c r="E2" s="15">
        <v>459</v>
      </c>
      <c r="F2" s="16">
        <v>38398</v>
      </c>
      <c r="G2" s="17">
        <f t="shared" ref="G2:G7" si="0">F2/224511</f>
        <v>0.17102948185166875</v>
      </c>
      <c r="H2" s="81">
        <v>14</v>
      </c>
      <c r="I2" s="66">
        <f>(H2/SUM(H$2:H$7))</f>
        <v>0.12389380530973451</v>
      </c>
      <c r="J2" s="12" t="b">
        <v>0</v>
      </c>
      <c r="K2" s="12" t="b">
        <v>0</v>
      </c>
      <c r="L2" t="s">
        <v>170</v>
      </c>
    </row>
    <row r="3" spans="1:13" x14ac:dyDescent="0.25">
      <c r="A3" s="13" t="s">
        <v>8</v>
      </c>
      <c r="B3" s="12" t="s">
        <v>19</v>
      </c>
      <c r="C3" s="12">
        <v>6</v>
      </c>
      <c r="D3" s="18" t="s">
        <v>9</v>
      </c>
      <c r="E3" s="15">
        <v>459</v>
      </c>
      <c r="F3" s="16">
        <v>96171</v>
      </c>
      <c r="G3" s="17">
        <f t="shared" si="0"/>
        <v>0.42835763058380211</v>
      </c>
      <c r="H3" s="55">
        <v>75</v>
      </c>
      <c r="I3" s="66">
        <f t="shared" ref="I3:I7" si="1">(H3/SUM(H$2:H$7))</f>
        <v>0.66371681415929207</v>
      </c>
      <c r="J3" s="12" t="b">
        <v>1</v>
      </c>
      <c r="K3" s="12" t="b">
        <v>1</v>
      </c>
      <c r="L3" t="s">
        <v>172</v>
      </c>
    </row>
    <row r="4" spans="1:13" x14ac:dyDescent="0.25">
      <c r="A4" s="13" t="s">
        <v>10</v>
      </c>
      <c r="B4" s="12" t="s">
        <v>20</v>
      </c>
      <c r="C4" s="12">
        <v>5</v>
      </c>
      <c r="D4" s="19" t="s">
        <v>11</v>
      </c>
      <c r="E4" s="15">
        <v>459</v>
      </c>
      <c r="F4" s="16">
        <v>23753</v>
      </c>
      <c r="G4" s="17">
        <f t="shared" si="0"/>
        <v>0.105798825001893</v>
      </c>
      <c r="H4" s="55">
        <v>16</v>
      </c>
      <c r="I4" s="66">
        <f t="shared" si="1"/>
        <v>0.1415929203539823</v>
      </c>
      <c r="J4" s="12" t="b">
        <v>0</v>
      </c>
      <c r="K4" s="12" t="b">
        <v>0</v>
      </c>
      <c r="L4" t="s">
        <v>174</v>
      </c>
    </row>
    <row r="5" spans="1:13" x14ac:dyDescent="0.25">
      <c r="A5" s="13" t="s">
        <v>12</v>
      </c>
      <c r="B5" s="12" t="s">
        <v>18</v>
      </c>
      <c r="C5" s="12">
        <v>3</v>
      </c>
      <c r="D5" s="20" t="s">
        <v>13</v>
      </c>
      <c r="E5" s="15">
        <v>459</v>
      </c>
      <c r="F5" s="16">
        <v>51588</v>
      </c>
      <c r="G5" s="17">
        <f t="shared" si="0"/>
        <v>0.22977938720151797</v>
      </c>
      <c r="H5" s="55">
        <v>8</v>
      </c>
      <c r="I5" s="66">
        <f t="shared" si="1"/>
        <v>7.0796460176991149E-2</v>
      </c>
      <c r="J5" s="12" t="b">
        <v>0</v>
      </c>
      <c r="K5" s="12" t="b">
        <v>0</v>
      </c>
      <c r="L5" t="s">
        <v>171</v>
      </c>
    </row>
    <row r="6" spans="1:13" x14ac:dyDescent="0.25">
      <c r="A6" s="13" t="s">
        <v>14</v>
      </c>
      <c r="B6" s="12" t="s">
        <v>21</v>
      </c>
      <c r="C6" s="12">
        <v>100</v>
      </c>
      <c r="D6" s="21" t="s">
        <v>15</v>
      </c>
      <c r="E6" s="15">
        <v>459</v>
      </c>
      <c r="F6" s="22">
        <v>8268</v>
      </c>
      <c r="G6" s="17">
        <f t="shared" si="0"/>
        <v>3.682670336865454E-2</v>
      </c>
      <c r="H6" s="82"/>
      <c r="I6" s="66"/>
      <c r="L6"/>
    </row>
    <row r="7" spans="1:13" s="24" customFormat="1" x14ac:dyDescent="0.25">
      <c r="A7" s="23" t="s">
        <v>16</v>
      </c>
      <c r="B7" s="24" t="s">
        <v>22</v>
      </c>
      <c r="C7" s="24">
        <v>99</v>
      </c>
      <c r="D7" s="25" t="s">
        <v>17</v>
      </c>
      <c r="E7" s="26">
        <v>459</v>
      </c>
      <c r="F7" s="27">
        <v>6333</v>
      </c>
      <c r="G7" s="28">
        <f t="shared" si="0"/>
        <v>2.820797199246362E-2</v>
      </c>
      <c r="H7" s="52">
        <v>0</v>
      </c>
      <c r="I7" s="67">
        <f t="shared" si="1"/>
        <v>0</v>
      </c>
      <c r="J7" s="24" t="b">
        <v>0</v>
      </c>
      <c r="K7" s="24" t="b">
        <v>0</v>
      </c>
    </row>
    <row r="8" spans="1:13" x14ac:dyDescent="0.25">
      <c r="A8" s="13" t="s">
        <v>5</v>
      </c>
      <c r="B8" s="12" t="s">
        <v>7</v>
      </c>
      <c r="C8" s="12">
        <v>1</v>
      </c>
      <c r="D8" s="14" t="s">
        <v>6</v>
      </c>
      <c r="E8" s="15">
        <v>1263</v>
      </c>
      <c r="F8" s="16">
        <v>48046</v>
      </c>
      <c r="G8" s="17">
        <f t="shared" ref="G8:G13" si="2">F8/234662</f>
        <v>0.20474554891716595</v>
      </c>
      <c r="H8" s="84">
        <v>16</v>
      </c>
      <c r="I8" s="66">
        <f>(H8/SUM(H$8:H$13))</f>
        <v>0.1415929203539823</v>
      </c>
      <c r="J8" s="12" t="b">
        <v>0</v>
      </c>
      <c r="K8" s="12" t="b">
        <v>0</v>
      </c>
      <c r="L8" t="s">
        <v>170</v>
      </c>
    </row>
    <row r="9" spans="1:13" x14ac:dyDescent="0.25">
      <c r="A9" s="13" t="s">
        <v>8</v>
      </c>
      <c r="B9" s="12" t="s">
        <v>19</v>
      </c>
      <c r="C9" s="12">
        <v>6</v>
      </c>
      <c r="D9" s="18" t="s">
        <v>9</v>
      </c>
      <c r="E9" s="15">
        <v>1263</v>
      </c>
      <c r="F9" s="16">
        <v>112034</v>
      </c>
      <c r="G9" s="17">
        <f t="shared" si="2"/>
        <v>0.47742710792544168</v>
      </c>
      <c r="H9" s="55">
        <v>72</v>
      </c>
      <c r="I9" s="66">
        <f t="shared" ref="I9:I13" si="3">(H9/SUM(H$8:H$13))</f>
        <v>0.63716814159292035</v>
      </c>
      <c r="J9" s="12" t="b">
        <v>1</v>
      </c>
      <c r="K9" s="12" t="b">
        <v>1</v>
      </c>
      <c r="L9" t="s">
        <v>172</v>
      </c>
    </row>
    <row r="10" spans="1:13" x14ac:dyDescent="0.25">
      <c r="A10" s="13" t="s">
        <v>10</v>
      </c>
      <c r="B10" s="12" t="s">
        <v>20</v>
      </c>
      <c r="C10" s="12">
        <v>5</v>
      </c>
      <c r="D10" s="19" t="s">
        <v>11</v>
      </c>
      <c r="E10" s="15">
        <v>1263</v>
      </c>
      <c r="F10" s="16">
        <v>17167</v>
      </c>
      <c r="G10" s="17">
        <f t="shared" si="2"/>
        <v>7.3156284357927578E-2</v>
      </c>
      <c r="H10" s="55">
        <v>12</v>
      </c>
      <c r="I10" s="66">
        <f t="shared" si="3"/>
        <v>0.10619469026548672</v>
      </c>
      <c r="J10" s="12" t="b">
        <v>0</v>
      </c>
      <c r="K10" s="12" t="b">
        <v>0</v>
      </c>
      <c r="L10" t="s">
        <v>174</v>
      </c>
    </row>
    <row r="11" spans="1:13" x14ac:dyDescent="0.25">
      <c r="A11" s="13" t="s">
        <v>23</v>
      </c>
      <c r="B11" s="12" t="s">
        <v>24</v>
      </c>
      <c r="C11" s="12">
        <v>3</v>
      </c>
      <c r="D11" s="20" t="s">
        <v>13</v>
      </c>
      <c r="E11" s="15">
        <v>1263</v>
      </c>
      <c r="F11" s="16">
        <v>47286</v>
      </c>
      <c r="G11" s="17">
        <f t="shared" si="2"/>
        <v>0.20150684814754838</v>
      </c>
      <c r="H11" s="55">
        <v>12</v>
      </c>
      <c r="I11" s="66">
        <f t="shared" si="3"/>
        <v>0.10619469026548672</v>
      </c>
      <c r="J11" s="12" t="b">
        <v>0</v>
      </c>
      <c r="K11" s="12" t="b">
        <v>0</v>
      </c>
      <c r="L11" t="s">
        <v>171</v>
      </c>
    </row>
    <row r="12" spans="1:13" x14ac:dyDescent="0.25">
      <c r="A12" s="13" t="s">
        <v>14</v>
      </c>
      <c r="B12" s="12" t="s">
        <v>21</v>
      </c>
      <c r="C12" s="12">
        <v>100</v>
      </c>
      <c r="D12" s="21" t="s">
        <v>15</v>
      </c>
      <c r="E12" s="15">
        <v>1263</v>
      </c>
      <c r="F12" s="22">
        <v>4670</v>
      </c>
      <c r="G12" s="17">
        <f t="shared" si="2"/>
        <v>1.99009639396238E-2</v>
      </c>
      <c r="H12" s="82"/>
      <c r="I12" s="66"/>
    </row>
    <row r="13" spans="1:13" s="24" customFormat="1" x14ac:dyDescent="0.25">
      <c r="A13" s="23" t="s">
        <v>16</v>
      </c>
      <c r="B13" s="24" t="s">
        <v>22</v>
      </c>
      <c r="C13" s="24">
        <v>99</v>
      </c>
      <c r="D13" s="25" t="s">
        <v>17</v>
      </c>
      <c r="E13" s="26">
        <v>1263</v>
      </c>
      <c r="F13" s="27">
        <v>5459</v>
      </c>
      <c r="G13" s="28">
        <f t="shared" si="2"/>
        <v>2.3263246712292573E-2</v>
      </c>
      <c r="H13" s="52">
        <v>1</v>
      </c>
      <c r="I13" s="67">
        <f t="shared" si="3"/>
        <v>8.8495575221238937E-3</v>
      </c>
      <c r="J13" s="24" t="b">
        <v>0</v>
      </c>
      <c r="K13" s="24" t="b">
        <v>0</v>
      </c>
    </row>
    <row r="14" spans="1:13" x14ac:dyDescent="0.25">
      <c r="A14" s="13" t="s">
        <v>5</v>
      </c>
      <c r="B14" s="12" t="s">
        <v>7</v>
      </c>
      <c r="C14" s="12">
        <v>1</v>
      </c>
      <c r="D14" s="14" t="s">
        <v>6</v>
      </c>
      <c r="E14" s="15">
        <v>2311</v>
      </c>
      <c r="F14" s="16">
        <v>76612</v>
      </c>
      <c r="G14" s="17">
        <f t="shared" ref="G14:G20" si="4">F14/300691</f>
        <v>0.25478647515223268</v>
      </c>
      <c r="H14" s="84">
        <v>24</v>
      </c>
      <c r="I14" s="66">
        <f>(H14/SUM(H$14:H$20))</f>
        <v>0.21238938053097345</v>
      </c>
      <c r="J14" s="12" t="b">
        <v>0</v>
      </c>
      <c r="K14" s="12" t="b">
        <v>0</v>
      </c>
      <c r="L14" t="s">
        <v>170</v>
      </c>
    </row>
    <row r="15" spans="1:13" x14ac:dyDescent="0.25">
      <c r="A15" s="13" t="s">
        <v>26</v>
      </c>
      <c r="B15" s="12" t="s">
        <v>28</v>
      </c>
      <c r="C15" s="12">
        <v>4</v>
      </c>
      <c r="D15" s="29" t="s">
        <v>27</v>
      </c>
      <c r="E15" s="15">
        <v>2311</v>
      </c>
      <c r="F15" s="16">
        <v>38398</v>
      </c>
      <c r="G15" s="17">
        <f t="shared" si="4"/>
        <v>0.12769919951046091</v>
      </c>
      <c r="H15" s="55">
        <v>9</v>
      </c>
      <c r="I15" s="66">
        <f t="shared" ref="I15:I20" si="5">(H15/SUM(H$14:H$20))</f>
        <v>7.9646017699115043E-2</v>
      </c>
      <c r="J15" s="12" t="b">
        <v>0</v>
      </c>
      <c r="K15" s="12" t="b">
        <v>0</v>
      </c>
      <c r="L15" t="s">
        <v>173</v>
      </c>
    </row>
    <row r="16" spans="1:13" x14ac:dyDescent="0.25">
      <c r="A16" s="13" t="s">
        <v>8</v>
      </c>
      <c r="B16" s="12" t="s">
        <v>19</v>
      </c>
      <c r="C16" s="12">
        <v>6</v>
      </c>
      <c r="D16" s="18" t="s">
        <v>9</v>
      </c>
      <c r="E16" s="15">
        <v>2311</v>
      </c>
      <c r="F16" s="16">
        <v>92644</v>
      </c>
      <c r="G16" s="17">
        <f t="shared" si="4"/>
        <v>0.30810366788497162</v>
      </c>
      <c r="H16" s="55">
        <v>55</v>
      </c>
      <c r="I16" s="66">
        <f t="shared" si="5"/>
        <v>0.48672566371681414</v>
      </c>
      <c r="J16" s="12" t="b">
        <v>1</v>
      </c>
      <c r="K16" s="12" t="b">
        <v>1</v>
      </c>
      <c r="L16" t="s">
        <v>172</v>
      </c>
    </row>
    <row r="17" spans="1:13" x14ac:dyDescent="0.25">
      <c r="A17" s="13" t="s">
        <v>10</v>
      </c>
      <c r="B17" s="12" t="s">
        <v>20</v>
      </c>
      <c r="C17" s="12">
        <v>5</v>
      </c>
      <c r="D17" s="19" t="s">
        <v>11</v>
      </c>
      <c r="E17" s="15">
        <v>2311</v>
      </c>
      <c r="F17" s="16">
        <v>20487</v>
      </c>
      <c r="G17" s="17">
        <f t="shared" si="4"/>
        <v>6.8133066836054287E-2</v>
      </c>
      <c r="H17" s="55">
        <v>9</v>
      </c>
      <c r="I17" s="66">
        <f t="shared" si="5"/>
        <v>7.9646017699115043E-2</v>
      </c>
      <c r="J17" s="12" t="b">
        <v>0</v>
      </c>
      <c r="K17" s="12" t="b">
        <v>0</v>
      </c>
      <c r="L17" t="s">
        <v>174</v>
      </c>
    </row>
    <row r="18" spans="1:13" x14ac:dyDescent="0.25">
      <c r="A18" s="13" t="s">
        <v>23</v>
      </c>
      <c r="B18" s="12" t="s">
        <v>24</v>
      </c>
      <c r="C18" s="12">
        <v>3</v>
      </c>
      <c r="D18" s="20" t="s">
        <v>13</v>
      </c>
      <c r="E18" s="15">
        <v>2311</v>
      </c>
      <c r="F18" s="16">
        <v>63335</v>
      </c>
      <c r="G18" s="17">
        <f t="shared" si="4"/>
        <v>0.21063151208383357</v>
      </c>
      <c r="H18" s="55">
        <v>12</v>
      </c>
      <c r="I18" s="66">
        <f t="shared" si="5"/>
        <v>0.10619469026548672</v>
      </c>
      <c r="J18" s="12" t="b">
        <v>0</v>
      </c>
      <c r="K18" s="12" t="b">
        <v>0</v>
      </c>
    </row>
    <row r="19" spans="1:13" x14ac:dyDescent="0.25">
      <c r="A19" s="13" t="s">
        <v>14</v>
      </c>
      <c r="B19" s="12" t="s">
        <v>21</v>
      </c>
      <c r="C19" s="12">
        <v>100</v>
      </c>
      <c r="D19" s="21" t="s">
        <v>15</v>
      </c>
      <c r="E19" s="15">
        <v>2311</v>
      </c>
      <c r="F19" s="30">
        <v>116</v>
      </c>
      <c r="G19" s="17">
        <f t="shared" si="4"/>
        <v>3.8577809113009699E-4</v>
      </c>
      <c r="H19" s="82"/>
      <c r="I19" s="66"/>
    </row>
    <row r="20" spans="1:13" s="24" customFormat="1" x14ac:dyDescent="0.25">
      <c r="A20" s="23" t="s">
        <v>16</v>
      </c>
      <c r="B20" s="24" t="s">
        <v>22</v>
      </c>
      <c r="C20" s="24">
        <v>99</v>
      </c>
      <c r="D20" s="25" t="s">
        <v>17</v>
      </c>
      <c r="E20" s="26">
        <v>2311</v>
      </c>
      <c r="F20" s="27">
        <v>9099</v>
      </c>
      <c r="G20" s="28">
        <f t="shared" si="4"/>
        <v>3.0260300441316834E-2</v>
      </c>
      <c r="H20" s="52">
        <v>4</v>
      </c>
      <c r="I20" s="67">
        <f t="shared" si="5"/>
        <v>3.5398230088495575E-2</v>
      </c>
      <c r="J20" s="24" t="b">
        <v>0</v>
      </c>
      <c r="K20" s="24" t="b">
        <v>0</v>
      </c>
    </row>
    <row r="21" spans="1:13" x14ac:dyDescent="0.25">
      <c r="A21" s="13" t="s">
        <v>5</v>
      </c>
      <c r="B21" s="12" t="s">
        <v>7</v>
      </c>
      <c r="C21" s="12">
        <v>1</v>
      </c>
      <c r="D21" s="14" t="s">
        <v>6</v>
      </c>
      <c r="E21" s="15">
        <v>3433</v>
      </c>
      <c r="F21" s="16">
        <v>93079</v>
      </c>
      <c r="G21" s="17">
        <f t="shared" ref="G21:G27" si="6">F21/323257</f>
        <v>0.28794117374101719</v>
      </c>
      <c r="H21" s="84">
        <v>24</v>
      </c>
      <c r="I21" s="66">
        <f>(H21/SUM(H$21:H$27))</f>
        <v>0.21238938053097345</v>
      </c>
      <c r="J21" s="12" t="b">
        <v>0</v>
      </c>
      <c r="K21" s="12" t="b">
        <v>0</v>
      </c>
      <c r="L21" t="s">
        <v>170</v>
      </c>
    </row>
    <row r="22" spans="1:13" x14ac:dyDescent="0.25">
      <c r="A22" s="13" t="s">
        <v>26</v>
      </c>
      <c r="B22" s="12" t="s">
        <v>28</v>
      </c>
      <c r="C22" s="12">
        <v>4</v>
      </c>
      <c r="D22" s="29" t="s">
        <v>27</v>
      </c>
      <c r="E22" s="15">
        <v>3433</v>
      </c>
      <c r="F22" s="16">
        <v>50305</v>
      </c>
      <c r="G22" s="17">
        <f t="shared" si="6"/>
        <v>0.15561921319569258</v>
      </c>
      <c r="H22" s="55">
        <v>15</v>
      </c>
      <c r="I22" s="66">
        <f t="shared" ref="I22:I27" si="7">(H22/SUM(H$21:H$27))</f>
        <v>0.13274336283185842</v>
      </c>
      <c r="J22" s="12" t="b">
        <v>0</v>
      </c>
      <c r="K22" s="12" t="b">
        <v>0</v>
      </c>
      <c r="L22" t="s">
        <v>173</v>
      </c>
      <c r="M22" s="89"/>
    </row>
    <row r="23" spans="1:13" x14ac:dyDescent="0.25">
      <c r="A23" s="13" t="s">
        <v>8</v>
      </c>
      <c r="B23" s="12" t="s">
        <v>19</v>
      </c>
      <c r="C23" s="12">
        <v>6</v>
      </c>
      <c r="D23" s="18" t="s">
        <v>9</v>
      </c>
      <c r="E23" s="15">
        <v>3433</v>
      </c>
      <c r="F23" s="16">
        <v>77044</v>
      </c>
      <c r="G23" s="17">
        <f t="shared" si="6"/>
        <v>0.23833667948412562</v>
      </c>
      <c r="H23" s="55">
        <v>36</v>
      </c>
      <c r="I23" s="66">
        <f t="shared" si="7"/>
        <v>0.31858407079646017</v>
      </c>
      <c r="J23" s="12" t="b">
        <v>1</v>
      </c>
      <c r="K23" s="12" t="b">
        <v>1</v>
      </c>
      <c r="L23" t="s">
        <v>172</v>
      </c>
      <c r="M23" s="12" t="s">
        <v>164</v>
      </c>
    </row>
    <row r="24" spans="1:13" x14ac:dyDescent="0.25">
      <c r="A24" s="13" t="s">
        <v>10</v>
      </c>
      <c r="B24" s="12" t="s">
        <v>20</v>
      </c>
      <c r="C24" s="12">
        <v>5</v>
      </c>
      <c r="D24" s="19" t="s">
        <v>11</v>
      </c>
      <c r="E24" s="15">
        <v>3433</v>
      </c>
      <c r="F24" s="16">
        <v>19241</v>
      </c>
      <c r="G24" s="17">
        <f t="shared" si="6"/>
        <v>5.9522299594440338E-2</v>
      </c>
      <c r="H24" s="55">
        <v>11</v>
      </c>
      <c r="I24" s="66">
        <f t="shared" si="7"/>
        <v>9.7345132743362831E-2</v>
      </c>
      <c r="J24" s="12" t="b">
        <v>0</v>
      </c>
      <c r="K24" s="12" t="b">
        <v>0</v>
      </c>
      <c r="L24" t="s">
        <v>174</v>
      </c>
    </row>
    <row r="25" spans="1:13" x14ac:dyDescent="0.25">
      <c r="A25" s="13" t="s">
        <v>23</v>
      </c>
      <c r="B25" s="12" t="s">
        <v>24</v>
      </c>
      <c r="C25" s="12">
        <v>3</v>
      </c>
      <c r="D25" s="20" t="s">
        <v>13</v>
      </c>
      <c r="E25" s="15">
        <v>3433</v>
      </c>
      <c r="F25" s="16">
        <v>64189</v>
      </c>
      <c r="G25" s="17">
        <f t="shared" si="6"/>
        <v>0.19856955920521444</v>
      </c>
      <c r="H25" s="55">
        <v>21</v>
      </c>
      <c r="I25" s="66">
        <f t="shared" si="7"/>
        <v>0.18584070796460178</v>
      </c>
      <c r="J25" s="12" t="b">
        <v>0</v>
      </c>
      <c r="K25" s="12" t="b">
        <v>0</v>
      </c>
      <c r="L25" t="s">
        <v>171</v>
      </c>
    </row>
    <row r="26" spans="1:13" x14ac:dyDescent="0.25">
      <c r="A26" s="13" t="s">
        <v>14</v>
      </c>
      <c r="B26" s="12" t="s">
        <v>21</v>
      </c>
      <c r="C26" s="12">
        <v>100</v>
      </c>
      <c r="D26" s="21" t="s">
        <v>15</v>
      </c>
      <c r="E26" s="15">
        <v>3433</v>
      </c>
      <c r="F26" s="30">
        <v>976</v>
      </c>
      <c r="G26" s="17">
        <f t="shared" si="6"/>
        <v>3.0192694976442893E-3</v>
      </c>
      <c r="H26" s="82"/>
      <c r="I26" s="66"/>
    </row>
    <row r="27" spans="1:13" s="24" customFormat="1" x14ac:dyDescent="0.25">
      <c r="A27" s="23" t="s">
        <v>16</v>
      </c>
      <c r="B27" s="24" t="s">
        <v>22</v>
      </c>
      <c r="C27" s="24">
        <v>99</v>
      </c>
      <c r="D27" s="25" t="s">
        <v>17</v>
      </c>
      <c r="E27" s="26">
        <v>3433</v>
      </c>
      <c r="F27" s="27">
        <v>18423</v>
      </c>
      <c r="G27" s="28">
        <f t="shared" si="6"/>
        <v>5.699180528186551E-2</v>
      </c>
      <c r="H27" s="52">
        <v>6</v>
      </c>
      <c r="I27" s="67">
        <f t="shared" si="7"/>
        <v>5.3097345132743362E-2</v>
      </c>
      <c r="J27" s="24" t="b">
        <v>0</v>
      </c>
      <c r="K27" s="24" t="b">
        <v>0</v>
      </c>
    </row>
    <row r="28" spans="1:13" x14ac:dyDescent="0.25">
      <c r="A28" s="13" t="s">
        <v>5</v>
      </c>
      <c r="B28" s="12" t="s">
        <v>7</v>
      </c>
      <c r="C28" s="12">
        <v>1</v>
      </c>
      <c r="D28" s="14" t="s">
        <v>6</v>
      </c>
      <c r="E28" s="15">
        <v>3793</v>
      </c>
      <c r="F28" s="16">
        <v>98718</v>
      </c>
      <c r="G28" s="17">
        <f>F28/347240</f>
        <v>0.2842932841838498</v>
      </c>
      <c r="H28" s="84">
        <v>24</v>
      </c>
      <c r="I28" s="66">
        <f>(H28/SUM(H$28:H$32))</f>
        <v>0.21238938053097345</v>
      </c>
      <c r="J28" s="12" t="b">
        <v>0</v>
      </c>
      <c r="K28" s="12" t="b">
        <v>0</v>
      </c>
      <c r="L28" s="12" t="s">
        <v>175</v>
      </c>
    </row>
    <row r="29" spans="1:13" x14ac:dyDescent="0.25">
      <c r="A29" s="13" t="s">
        <v>26</v>
      </c>
      <c r="B29" s="12" t="s">
        <v>28</v>
      </c>
      <c r="C29" s="12">
        <v>4</v>
      </c>
      <c r="D29" s="29" t="s">
        <v>27</v>
      </c>
      <c r="E29" s="15">
        <v>3793</v>
      </c>
      <c r="F29" s="16">
        <v>64884</v>
      </c>
      <c r="G29" s="17">
        <f>F29/347240</f>
        <v>0.18685635295472872</v>
      </c>
      <c r="H29" s="55">
        <v>20</v>
      </c>
      <c r="I29" s="66">
        <f t="shared" ref="I29:I32" si="8">(H29/SUM(H$28:H$32))</f>
        <v>0.17699115044247787</v>
      </c>
      <c r="J29" s="12" t="b">
        <v>0</v>
      </c>
      <c r="K29" s="12" t="b">
        <v>0</v>
      </c>
      <c r="L29" t="s">
        <v>173</v>
      </c>
    </row>
    <row r="30" spans="1:13" x14ac:dyDescent="0.25">
      <c r="A30" s="13" t="s">
        <v>29</v>
      </c>
      <c r="B30" s="12" t="s">
        <v>31</v>
      </c>
      <c r="C30" s="12">
        <v>2</v>
      </c>
      <c r="D30" s="31" t="s">
        <v>30</v>
      </c>
      <c r="E30" s="15">
        <v>3793</v>
      </c>
      <c r="F30" s="16">
        <v>117286</v>
      </c>
      <c r="G30" s="17">
        <f>F30/347240</f>
        <v>0.3377663863610183</v>
      </c>
      <c r="H30" s="55">
        <v>56</v>
      </c>
      <c r="I30" s="66">
        <f t="shared" si="8"/>
        <v>0.49557522123893805</v>
      </c>
      <c r="J30" s="12" t="b">
        <v>1</v>
      </c>
      <c r="K30" s="12" t="b">
        <v>1</v>
      </c>
      <c r="L30" t="s">
        <v>172</v>
      </c>
    </row>
    <row r="31" spans="1:13" x14ac:dyDescent="0.25">
      <c r="A31" s="13" t="s">
        <v>12</v>
      </c>
      <c r="B31" s="12" t="s">
        <v>18</v>
      </c>
      <c r="C31" s="12">
        <v>3</v>
      </c>
      <c r="D31" s="20" t="s">
        <v>13</v>
      </c>
      <c r="E31" s="15">
        <v>3793</v>
      </c>
      <c r="F31" s="16">
        <v>64904</v>
      </c>
      <c r="G31" s="17">
        <f>F31/347240</f>
        <v>0.18691395000575969</v>
      </c>
      <c r="H31" s="55">
        <v>13</v>
      </c>
      <c r="I31" s="66">
        <f t="shared" si="8"/>
        <v>0.11504424778761062</v>
      </c>
      <c r="J31" s="17" t="b">
        <v>0</v>
      </c>
      <c r="K31" s="12" t="b">
        <v>0</v>
      </c>
      <c r="L31" t="s">
        <v>171</v>
      </c>
    </row>
    <row r="32" spans="1:13" s="24" customFormat="1" x14ac:dyDescent="0.25">
      <c r="A32" s="23" t="s">
        <v>16</v>
      </c>
      <c r="B32" s="24" t="s">
        <v>22</v>
      </c>
      <c r="C32" s="24">
        <v>99</v>
      </c>
      <c r="D32" s="25" t="s">
        <v>17</v>
      </c>
      <c r="E32" s="26">
        <v>3793</v>
      </c>
      <c r="F32" s="27">
        <v>1448</v>
      </c>
      <c r="G32" s="28">
        <f>F32/347240</f>
        <v>4.170026494643474E-3</v>
      </c>
      <c r="H32" s="52">
        <v>0</v>
      </c>
      <c r="I32" s="67">
        <f t="shared" si="8"/>
        <v>0</v>
      </c>
      <c r="J32" s="24" t="b">
        <v>0</v>
      </c>
      <c r="K32" s="24" t="b">
        <v>0</v>
      </c>
    </row>
    <row r="33" spans="1:13" x14ac:dyDescent="0.25">
      <c r="A33" s="13" t="s">
        <v>5</v>
      </c>
      <c r="B33" s="12" t="s">
        <v>7</v>
      </c>
      <c r="C33" s="12">
        <v>1</v>
      </c>
      <c r="D33" s="14" t="s">
        <v>6</v>
      </c>
      <c r="E33" s="15">
        <v>4889</v>
      </c>
      <c r="F33" s="16">
        <v>107365</v>
      </c>
      <c r="G33" s="17">
        <f>F33/362540</f>
        <v>0.29614663209576875</v>
      </c>
      <c r="H33" s="84">
        <v>32</v>
      </c>
      <c r="I33" s="66">
        <f>(H33/SUM(H$33:H$37))</f>
        <v>0.2831858407079646</v>
      </c>
      <c r="J33" s="12" t="b">
        <v>0</v>
      </c>
      <c r="K33" s="12" t="b">
        <v>0</v>
      </c>
      <c r="L33" s="12" t="s">
        <v>175</v>
      </c>
    </row>
    <row r="34" spans="1:13" x14ac:dyDescent="0.25">
      <c r="A34" s="13" t="s">
        <v>26</v>
      </c>
      <c r="B34" s="12" t="s">
        <v>28</v>
      </c>
      <c r="C34" s="12">
        <v>4</v>
      </c>
      <c r="D34" s="29" t="s">
        <v>27</v>
      </c>
      <c r="E34" s="15">
        <v>4889</v>
      </c>
      <c r="F34" s="16">
        <v>65754</v>
      </c>
      <c r="G34" s="17">
        <f>F34/362540</f>
        <v>0.18137033154962212</v>
      </c>
      <c r="H34" s="55">
        <v>30</v>
      </c>
      <c r="I34" s="66">
        <f t="shared" ref="I34:I37" si="9">(H34/SUM(H$33:H$37))</f>
        <v>0.26548672566371684</v>
      </c>
      <c r="J34" s="12" t="b">
        <v>1</v>
      </c>
      <c r="K34" s="12" t="b">
        <v>1</v>
      </c>
      <c r="L34" t="s">
        <v>173</v>
      </c>
    </row>
    <row r="35" spans="1:13" x14ac:dyDescent="0.25">
      <c r="A35" s="13" t="s">
        <v>29</v>
      </c>
      <c r="B35" s="12" t="s">
        <v>31</v>
      </c>
      <c r="C35" s="12">
        <v>2</v>
      </c>
      <c r="D35" s="31" t="s">
        <v>30</v>
      </c>
      <c r="E35" s="15">
        <v>4889</v>
      </c>
      <c r="F35" s="16">
        <v>103251</v>
      </c>
      <c r="G35" s="17">
        <f>F35/362540</f>
        <v>0.28479891874000113</v>
      </c>
      <c r="H35" s="55">
        <v>43</v>
      </c>
      <c r="I35" s="66">
        <f t="shared" si="9"/>
        <v>0.38053097345132741</v>
      </c>
      <c r="J35" s="12" t="b">
        <v>0</v>
      </c>
      <c r="K35" s="12" t="b">
        <v>0</v>
      </c>
      <c r="L35" t="s">
        <v>172</v>
      </c>
    </row>
    <row r="36" spans="1:13" x14ac:dyDescent="0.25">
      <c r="A36" s="13" t="s">
        <v>12</v>
      </c>
      <c r="B36" s="12" t="s">
        <v>18</v>
      </c>
      <c r="C36" s="12">
        <v>3</v>
      </c>
      <c r="D36" s="20" t="s">
        <v>13</v>
      </c>
      <c r="E36" s="15">
        <v>4889</v>
      </c>
      <c r="F36" s="16">
        <v>81049</v>
      </c>
      <c r="G36" s="17">
        <f>F36/362540</f>
        <v>0.22355877972085839</v>
      </c>
      <c r="H36" s="55">
        <v>7</v>
      </c>
      <c r="I36" s="66">
        <f t="shared" si="9"/>
        <v>6.1946902654867256E-2</v>
      </c>
      <c r="J36" s="12" t="b">
        <v>0</v>
      </c>
      <c r="K36" s="12" t="b">
        <v>0</v>
      </c>
      <c r="L36" t="s">
        <v>171</v>
      </c>
    </row>
    <row r="37" spans="1:13" s="24" customFormat="1" x14ac:dyDescent="0.25">
      <c r="A37" s="23" t="s">
        <v>16</v>
      </c>
      <c r="B37" s="24" t="s">
        <v>22</v>
      </c>
      <c r="C37" s="24">
        <v>99</v>
      </c>
      <c r="D37" s="25" t="s">
        <v>17</v>
      </c>
      <c r="E37" s="26">
        <v>4889</v>
      </c>
      <c r="F37" s="27">
        <v>5121</v>
      </c>
      <c r="G37" s="28">
        <f>F37/362540</f>
        <v>1.4125337893749656E-2</v>
      </c>
      <c r="H37" s="52">
        <v>1</v>
      </c>
      <c r="I37" s="67">
        <f t="shared" si="9"/>
        <v>8.8495575221238937E-3</v>
      </c>
      <c r="J37" s="24" t="b">
        <v>0</v>
      </c>
      <c r="K37" s="24" t="b">
        <v>0</v>
      </c>
    </row>
    <row r="38" spans="1:13" x14ac:dyDescent="0.25">
      <c r="A38" s="13" t="s">
        <v>5</v>
      </c>
      <c r="B38" s="12" t="s">
        <v>7</v>
      </c>
      <c r="C38" s="12">
        <v>1</v>
      </c>
      <c r="D38" s="14" t="s">
        <v>6</v>
      </c>
      <c r="E38" s="15">
        <v>5606</v>
      </c>
      <c r="F38" s="16">
        <v>1134</v>
      </c>
      <c r="G38" s="17">
        <f t="shared" ref="G38:G42" si="10">F38/14232</f>
        <v>7.967959527824621E-2</v>
      </c>
      <c r="H38" s="84">
        <v>32</v>
      </c>
      <c r="I38" s="66">
        <f>(H38/SUM(H$38:H$42))</f>
        <v>0.2831858407079646</v>
      </c>
      <c r="J38" s="12" t="b">
        <v>0</v>
      </c>
      <c r="K38" s="12" t="b">
        <v>0</v>
      </c>
      <c r="L38" s="12" t="s">
        <v>175</v>
      </c>
    </row>
    <row r="39" spans="1:13" x14ac:dyDescent="0.25">
      <c r="A39" s="13" t="s">
        <v>26</v>
      </c>
      <c r="B39" s="12" t="s">
        <v>28</v>
      </c>
      <c r="C39" s="12">
        <v>4</v>
      </c>
      <c r="D39" s="29" t="s">
        <v>27</v>
      </c>
      <c r="E39" s="15">
        <v>5606</v>
      </c>
      <c r="F39" s="32">
        <v>677</v>
      </c>
      <c r="G39" s="17">
        <f t="shared" si="10"/>
        <v>4.7568858909499717E-2</v>
      </c>
      <c r="H39" s="55">
        <v>30</v>
      </c>
      <c r="I39" s="66">
        <f>(H39/SUM(H$38:H$42))</f>
        <v>0.26548672566371684</v>
      </c>
      <c r="J39" s="12" t="b">
        <v>1</v>
      </c>
      <c r="K39" s="12" t="b">
        <v>1</v>
      </c>
      <c r="L39" t="s">
        <v>173</v>
      </c>
      <c r="M39" s="12" t="s">
        <v>167</v>
      </c>
    </row>
    <row r="40" spans="1:13" x14ac:dyDescent="0.25">
      <c r="A40" s="13" t="s">
        <v>29</v>
      </c>
      <c r="B40" s="12" t="s">
        <v>31</v>
      </c>
      <c r="C40" s="12">
        <v>2</v>
      </c>
      <c r="D40" s="31" t="s">
        <v>30</v>
      </c>
      <c r="E40" s="15">
        <v>5606</v>
      </c>
      <c r="F40" s="16">
        <v>8081</v>
      </c>
      <c r="G40" s="17">
        <f t="shared" si="10"/>
        <v>0.56780494659921299</v>
      </c>
      <c r="H40" s="55">
        <v>43</v>
      </c>
      <c r="I40" s="66">
        <f>(H40/SUM(H$38:H$42))</f>
        <v>0.38053097345132741</v>
      </c>
      <c r="J40" s="12" t="b">
        <v>0</v>
      </c>
      <c r="K40" s="12" t="b">
        <v>0</v>
      </c>
      <c r="L40" t="s">
        <v>172</v>
      </c>
    </row>
    <row r="41" spans="1:13" x14ac:dyDescent="0.25">
      <c r="A41" s="13" t="s">
        <v>12</v>
      </c>
      <c r="B41" s="12" t="s">
        <v>18</v>
      </c>
      <c r="C41" s="12">
        <v>3</v>
      </c>
      <c r="D41" s="20" t="s">
        <v>13</v>
      </c>
      <c r="E41" s="15">
        <v>5606</v>
      </c>
      <c r="F41" s="16">
        <v>2980</v>
      </c>
      <c r="G41" s="17">
        <f t="shared" si="10"/>
        <v>0.20938729623383923</v>
      </c>
      <c r="H41" s="55">
        <v>8</v>
      </c>
      <c r="I41" s="66">
        <f>(H41/SUM(H$38:H$42))</f>
        <v>7.0796460176991149E-2</v>
      </c>
      <c r="J41" s="12" t="b">
        <v>0</v>
      </c>
      <c r="K41" s="12" t="b">
        <v>0</v>
      </c>
      <c r="L41" t="s">
        <v>171</v>
      </c>
    </row>
    <row r="42" spans="1:13" s="24" customFormat="1" x14ac:dyDescent="0.25">
      <c r="A42" s="23" t="s">
        <v>14</v>
      </c>
      <c r="B42" s="24" t="s">
        <v>21</v>
      </c>
      <c r="C42" s="24">
        <v>41</v>
      </c>
      <c r="D42" s="90" t="s">
        <v>15</v>
      </c>
      <c r="E42" s="26">
        <v>5606</v>
      </c>
      <c r="F42" s="91">
        <v>1360</v>
      </c>
      <c r="G42" s="28">
        <f t="shared" si="10"/>
        <v>9.5559302979201802E-2</v>
      </c>
      <c r="H42" s="92"/>
      <c r="I42" s="67"/>
    </row>
    <row r="43" spans="1:13" x14ac:dyDescent="0.25">
      <c r="A43" s="13" t="s">
        <v>5</v>
      </c>
      <c r="B43" s="12" t="s">
        <v>7</v>
      </c>
      <c r="C43" s="12">
        <v>1</v>
      </c>
      <c r="D43" s="14" t="s">
        <v>6</v>
      </c>
      <c r="E43" s="15">
        <v>6687</v>
      </c>
      <c r="F43" s="16">
        <v>262796</v>
      </c>
      <c r="G43" s="17">
        <f t="shared" ref="G43:G52" si="11">F43/916929</f>
        <v>0.28660452445063905</v>
      </c>
      <c r="H43" s="84">
        <v>39</v>
      </c>
      <c r="I43" s="66">
        <f>(H43/SUM(H$43:H$52))</f>
        <v>0.2805755395683453</v>
      </c>
      <c r="J43" s="12" t="b">
        <v>0</v>
      </c>
      <c r="K43" s="12" t="b">
        <v>0</v>
      </c>
      <c r="L43" s="12" t="s">
        <v>175</v>
      </c>
    </row>
    <row r="44" spans="1:13" x14ac:dyDescent="0.25">
      <c r="A44" s="13" t="s">
        <v>26</v>
      </c>
      <c r="B44" s="12" t="s">
        <v>28</v>
      </c>
      <c r="C44" s="12">
        <v>4</v>
      </c>
      <c r="D44" s="29" t="s">
        <v>27</v>
      </c>
      <c r="E44" s="15">
        <v>6687</v>
      </c>
      <c r="F44" s="16">
        <v>189521</v>
      </c>
      <c r="G44" s="17">
        <f t="shared" si="11"/>
        <v>0.2066910306032419</v>
      </c>
      <c r="H44" s="55">
        <v>31</v>
      </c>
      <c r="I44" s="66">
        <f t="shared" ref="I44:I52" si="12">(H44/SUM(H$43:H$52))</f>
        <v>0.22302158273381295</v>
      </c>
      <c r="J44" s="12" t="b">
        <v>1</v>
      </c>
      <c r="K44" s="12" t="b">
        <v>1</v>
      </c>
      <c r="L44" t="s">
        <v>173</v>
      </c>
    </row>
    <row r="45" spans="1:13" x14ac:dyDescent="0.25">
      <c r="A45" s="13" t="s">
        <v>29</v>
      </c>
      <c r="B45" s="12" t="s">
        <v>31</v>
      </c>
      <c r="C45" s="12">
        <v>2</v>
      </c>
      <c r="D45" s="31" t="s">
        <v>30</v>
      </c>
      <c r="E45" s="15">
        <v>6687</v>
      </c>
      <c r="F45" s="16">
        <v>269646</v>
      </c>
      <c r="G45" s="17">
        <f t="shared" si="11"/>
        <v>0.29407511377653012</v>
      </c>
      <c r="H45" s="55">
        <v>45</v>
      </c>
      <c r="I45" s="66">
        <f t="shared" si="12"/>
        <v>0.32374100719424459</v>
      </c>
      <c r="J45" s="12" t="b">
        <v>0</v>
      </c>
      <c r="K45" s="12" t="b">
        <v>0</v>
      </c>
      <c r="L45" t="s">
        <v>172</v>
      </c>
    </row>
    <row r="46" spans="1:13" x14ac:dyDescent="0.25">
      <c r="A46" s="13" t="s">
        <v>38</v>
      </c>
      <c r="B46" s="12" t="s">
        <v>39</v>
      </c>
      <c r="C46" s="12">
        <v>3</v>
      </c>
      <c r="D46" s="20" t="s">
        <v>13</v>
      </c>
      <c r="E46" s="15">
        <v>6687</v>
      </c>
      <c r="F46" s="16">
        <v>167743</v>
      </c>
      <c r="G46" s="17">
        <f t="shared" si="11"/>
        <v>0.18294000953181763</v>
      </c>
      <c r="H46" s="55">
        <v>22</v>
      </c>
      <c r="I46" s="66">
        <f t="shared" si="12"/>
        <v>0.15827338129496402</v>
      </c>
      <c r="J46" s="12" t="b">
        <v>0</v>
      </c>
      <c r="K46" s="12" t="b">
        <v>0</v>
      </c>
      <c r="L46" t="s">
        <v>171</v>
      </c>
    </row>
    <row r="47" spans="1:13" x14ac:dyDescent="0.25">
      <c r="A47" s="13" t="s">
        <v>32</v>
      </c>
      <c r="B47" s="12" t="s">
        <v>43</v>
      </c>
      <c r="C47" s="12">
        <v>10</v>
      </c>
      <c r="D47" s="33" t="s">
        <v>33</v>
      </c>
      <c r="E47" s="15">
        <v>6687</v>
      </c>
      <c r="F47" s="16">
        <v>1410</v>
      </c>
      <c r="G47" s="17">
        <f t="shared" si="11"/>
        <v>1.5377417444534965E-3</v>
      </c>
      <c r="H47" s="55">
        <v>0</v>
      </c>
      <c r="I47" s="66">
        <f t="shared" si="12"/>
        <v>0</v>
      </c>
      <c r="J47" s="12" t="b">
        <v>0</v>
      </c>
      <c r="K47" s="12" t="b">
        <v>0</v>
      </c>
      <c r="L47" s="12" t="s">
        <v>177</v>
      </c>
    </row>
    <row r="48" spans="1:13" x14ac:dyDescent="0.25">
      <c r="A48" s="13" t="s">
        <v>68</v>
      </c>
      <c r="B48" s="12" t="s">
        <v>44</v>
      </c>
      <c r="C48" s="12">
        <v>9</v>
      </c>
      <c r="D48" s="34" t="s">
        <v>35</v>
      </c>
      <c r="E48" s="15">
        <v>6687</v>
      </c>
      <c r="F48" s="16">
        <v>11934</v>
      </c>
      <c r="G48" s="17">
        <f t="shared" si="11"/>
        <v>1.3015184381778741E-2</v>
      </c>
      <c r="H48" s="55">
        <v>1</v>
      </c>
      <c r="I48" s="66">
        <f t="shared" si="12"/>
        <v>7.1942446043165471E-3</v>
      </c>
      <c r="J48" s="12" t="b">
        <v>0</v>
      </c>
      <c r="K48" s="12" t="b">
        <v>0</v>
      </c>
      <c r="L48" s="12" t="s">
        <v>176</v>
      </c>
    </row>
    <row r="49" spans="1:13" x14ac:dyDescent="0.25">
      <c r="A49" s="13" t="s">
        <v>36</v>
      </c>
      <c r="B49" s="12" t="s">
        <v>45</v>
      </c>
      <c r="C49" s="12">
        <v>7</v>
      </c>
      <c r="D49" s="35" t="s">
        <v>37</v>
      </c>
      <c r="E49" s="15">
        <v>6687</v>
      </c>
      <c r="F49" s="16">
        <v>4764</v>
      </c>
      <c r="G49" s="17">
        <f t="shared" si="11"/>
        <v>5.1956040216854307E-3</v>
      </c>
      <c r="H49" s="55">
        <v>0</v>
      </c>
      <c r="I49" s="66">
        <f t="shared" si="12"/>
        <v>0</v>
      </c>
      <c r="J49" s="12" t="b">
        <v>0</v>
      </c>
      <c r="K49" s="12" t="b">
        <v>0</v>
      </c>
      <c r="L49" s="12" t="s">
        <v>178</v>
      </c>
    </row>
    <row r="50" spans="1:13" x14ac:dyDescent="0.25">
      <c r="A50" s="13" t="s">
        <v>40</v>
      </c>
      <c r="B50" s="12" t="s">
        <v>46</v>
      </c>
      <c r="C50" s="12">
        <v>8</v>
      </c>
      <c r="D50" s="36" t="s">
        <v>41</v>
      </c>
      <c r="E50" s="15">
        <v>6687</v>
      </c>
      <c r="F50" s="16">
        <v>1086</v>
      </c>
      <c r="G50" s="17">
        <f t="shared" si="11"/>
        <v>1.1843883223237569E-3</v>
      </c>
      <c r="H50" s="55">
        <v>0</v>
      </c>
      <c r="I50" s="66">
        <f t="shared" si="12"/>
        <v>0</v>
      </c>
      <c r="J50" s="12" t="b">
        <v>0</v>
      </c>
      <c r="K50" s="12" t="b">
        <v>0</v>
      </c>
      <c r="L50" s="12" t="s">
        <v>179</v>
      </c>
    </row>
    <row r="51" spans="1:13" x14ac:dyDescent="0.25">
      <c r="A51" s="13" t="s">
        <v>42</v>
      </c>
      <c r="B51" s="12" t="s">
        <v>47</v>
      </c>
      <c r="C51" s="12">
        <v>11</v>
      </c>
      <c r="D51" s="21" t="s">
        <v>15</v>
      </c>
      <c r="E51" s="15">
        <v>6687</v>
      </c>
      <c r="F51" s="16">
        <v>4407</v>
      </c>
      <c r="G51" s="17">
        <f t="shared" si="11"/>
        <v>4.8062608991535881E-3</v>
      </c>
      <c r="H51" s="55">
        <v>0</v>
      </c>
      <c r="I51" s="66">
        <f t="shared" si="12"/>
        <v>0</v>
      </c>
      <c r="J51" s="12" t="b">
        <v>0</v>
      </c>
      <c r="K51" s="12" t="b">
        <v>0</v>
      </c>
      <c r="L51" s="12" t="s">
        <v>180</v>
      </c>
    </row>
    <row r="52" spans="1:13" s="24" customFormat="1" x14ac:dyDescent="0.25">
      <c r="A52" s="23" t="s">
        <v>16</v>
      </c>
      <c r="B52" s="24" t="s">
        <v>22</v>
      </c>
      <c r="C52" s="24">
        <v>99</v>
      </c>
      <c r="D52" s="25" t="s">
        <v>17</v>
      </c>
      <c r="E52" s="26">
        <v>6687</v>
      </c>
      <c r="F52" s="27">
        <v>3622</v>
      </c>
      <c r="G52" s="28">
        <f t="shared" si="11"/>
        <v>3.9501422683762867E-3</v>
      </c>
      <c r="H52" s="52">
        <v>1</v>
      </c>
      <c r="I52" s="67">
        <f t="shared" si="12"/>
        <v>7.1942446043165471E-3</v>
      </c>
      <c r="J52" s="24" t="b">
        <v>0</v>
      </c>
      <c r="K52" s="24" t="b">
        <v>0</v>
      </c>
    </row>
    <row r="53" spans="1:13" x14ac:dyDescent="0.25">
      <c r="A53" s="13" t="s">
        <v>5</v>
      </c>
      <c r="B53" s="12" t="s">
        <v>7</v>
      </c>
      <c r="C53" s="12">
        <v>1</v>
      </c>
      <c r="D53" s="14" t="s">
        <v>6</v>
      </c>
      <c r="E53" s="15">
        <v>7412</v>
      </c>
      <c r="F53" s="16">
        <v>300345</v>
      </c>
      <c r="G53" s="17">
        <f t="shared" ref="G53:G60" si="13">F53/1024206</f>
        <v>0.29324667107984137</v>
      </c>
      <c r="H53" s="84">
        <v>42</v>
      </c>
      <c r="I53" s="66">
        <f>(H53/SUM(H$53:H$60))</f>
        <v>0.30215827338129497</v>
      </c>
      <c r="J53" s="12" t="b">
        <v>0</v>
      </c>
      <c r="K53" s="12" t="b">
        <v>0</v>
      </c>
      <c r="L53" s="12" t="s">
        <v>175</v>
      </c>
    </row>
    <row r="54" spans="1:13" x14ac:dyDescent="0.25">
      <c r="A54" s="13" t="s">
        <v>26</v>
      </c>
      <c r="B54" s="12" t="s">
        <v>28</v>
      </c>
      <c r="C54" s="12">
        <v>4</v>
      </c>
      <c r="D54" s="29" t="s">
        <v>27</v>
      </c>
      <c r="E54" s="15">
        <v>7412</v>
      </c>
      <c r="F54" s="16">
        <v>122160</v>
      </c>
      <c r="G54" s="17">
        <f t="shared" si="13"/>
        <v>0.1192728806509628</v>
      </c>
      <c r="H54" s="55">
        <v>17</v>
      </c>
      <c r="I54" s="66">
        <f t="shared" ref="I54:I59" si="14">(H54/SUM(H$53:H$60))</f>
        <v>0.1223021582733813</v>
      </c>
      <c r="J54" s="12" t="b">
        <v>0</v>
      </c>
      <c r="K54" s="12" t="b">
        <v>0</v>
      </c>
      <c r="L54" t="s">
        <v>173</v>
      </c>
    </row>
    <row r="55" spans="1:13" x14ac:dyDescent="0.25">
      <c r="A55" s="13" t="s">
        <v>29</v>
      </c>
      <c r="B55" s="12" t="s">
        <v>31</v>
      </c>
      <c r="C55" s="12">
        <v>2</v>
      </c>
      <c r="D55" s="31" t="s">
        <v>30</v>
      </c>
      <c r="E55" s="15">
        <v>7412</v>
      </c>
      <c r="F55" s="16">
        <v>350563</v>
      </c>
      <c r="G55" s="17">
        <f t="shared" si="13"/>
        <v>0.34227782301607296</v>
      </c>
      <c r="H55" s="55">
        <v>48</v>
      </c>
      <c r="I55" s="66">
        <f t="shared" si="14"/>
        <v>0.34532374100719426</v>
      </c>
      <c r="J55" s="12" t="b">
        <v>1</v>
      </c>
      <c r="K55" s="12" t="b">
        <v>1</v>
      </c>
      <c r="L55" t="s">
        <v>172</v>
      </c>
    </row>
    <row r="56" spans="1:13" x14ac:dyDescent="0.25">
      <c r="A56" s="13" t="s">
        <v>38</v>
      </c>
      <c r="B56" s="12" t="s">
        <v>39</v>
      </c>
      <c r="C56" s="12">
        <v>3</v>
      </c>
      <c r="D56" s="20" t="s">
        <v>13</v>
      </c>
      <c r="E56" s="15">
        <v>7412</v>
      </c>
      <c r="F56" s="16">
        <v>201499</v>
      </c>
      <c r="G56" s="17">
        <f t="shared" si="13"/>
        <v>0.19673678927871932</v>
      </c>
      <c r="H56" s="55">
        <v>28</v>
      </c>
      <c r="I56" s="66">
        <f t="shared" si="14"/>
        <v>0.20143884892086331</v>
      </c>
      <c r="J56" s="12" t="b">
        <v>0</v>
      </c>
      <c r="K56" s="12" t="b">
        <v>0</v>
      </c>
      <c r="L56" t="s">
        <v>171</v>
      </c>
    </row>
    <row r="57" spans="1:13" x14ac:dyDescent="0.25">
      <c r="A57" s="13" t="s">
        <v>68</v>
      </c>
      <c r="B57" s="12" t="s">
        <v>44</v>
      </c>
      <c r="C57" s="12">
        <v>9</v>
      </c>
      <c r="D57" s="34" t="s">
        <v>35</v>
      </c>
      <c r="E57" s="15">
        <v>7412</v>
      </c>
      <c r="F57" s="16">
        <v>29464</v>
      </c>
      <c r="G57" s="17">
        <f t="shared" si="13"/>
        <v>2.8767650257858282E-2</v>
      </c>
      <c r="H57" s="55">
        <v>4</v>
      </c>
      <c r="I57" s="66">
        <f t="shared" si="14"/>
        <v>2.8776978417266189E-2</v>
      </c>
      <c r="J57" s="12" t="b">
        <v>0</v>
      </c>
      <c r="K57" s="12" t="b">
        <v>0</v>
      </c>
      <c r="L57" s="12" t="s">
        <v>176</v>
      </c>
    </row>
    <row r="58" spans="1:13" x14ac:dyDescent="0.25">
      <c r="A58" s="13" t="s">
        <v>48</v>
      </c>
      <c r="B58" s="12" t="s">
        <v>50</v>
      </c>
      <c r="C58" s="12">
        <v>13</v>
      </c>
      <c r="D58" s="37" t="s">
        <v>49</v>
      </c>
      <c r="E58" s="15">
        <v>7412</v>
      </c>
      <c r="F58" s="16">
        <v>3859</v>
      </c>
      <c r="G58" s="17">
        <f t="shared" si="13"/>
        <v>3.7677967127706731E-3</v>
      </c>
      <c r="H58" s="55">
        <v>0</v>
      </c>
      <c r="I58" s="66">
        <f t="shared" si="14"/>
        <v>0</v>
      </c>
      <c r="J58" s="12" t="b">
        <v>0</v>
      </c>
      <c r="K58" s="12" t="b">
        <v>0</v>
      </c>
      <c r="L58" s="12" t="s">
        <v>181</v>
      </c>
    </row>
    <row r="59" spans="1:13" x14ac:dyDescent="0.25">
      <c r="A59" s="13" t="s">
        <v>51</v>
      </c>
      <c r="B59" s="12" t="s">
        <v>53</v>
      </c>
      <c r="C59" s="12">
        <v>12</v>
      </c>
      <c r="D59" s="38" t="s">
        <v>52</v>
      </c>
      <c r="E59" s="15">
        <v>7412</v>
      </c>
      <c r="F59" s="16">
        <v>9056</v>
      </c>
      <c r="G59" s="17">
        <f t="shared" si="13"/>
        <v>8.8419712440661359E-3</v>
      </c>
      <c r="H59" s="55">
        <v>0</v>
      </c>
      <c r="I59" s="66">
        <f t="shared" si="14"/>
        <v>0</v>
      </c>
      <c r="J59" s="12" t="b">
        <v>0</v>
      </c>
      <c r="K59" s="12" t="b">
        <v>0</v>
      </c>
      <c r="L59" s="12" t="s">
        <v>182</v>
      </c>
    </row>
    <row r="60" spans="1:13" s="24" customFormat="1" x14ac:dyDescent="0.25">
      <c r="A60" s="23" t="s">
        <v>54</v>
      </c>
      <c r="B60" s="24" t="s">
        <v>56</v>
      </c>
      <c r="C60" s="24">
        <v>14</v>
      </c>
      <c r="D60" s="39" t="s">
        <v>55</v>
      </c>
      <c r="E60" s="26">
        <v>7412</v>
      </c>
      <c r="F60" s="27">
        <v>7260</v>
      </c>
      <c r="G60" s="28">
        <f t="shared" si="13"/>
        <v>7.0884177597084963E-3</v>
      </c>
      <c r="H60" s="52">
        <v>0</v>
      </c>
      <c r="I60" s="67">
        <f>(H60/SUM(H$53:H$60))</f>
        <v>0</v>
      </c>
      <c r="J60" s="24" t="b">
        <v>0</v>
      </c>
      <c r="K60" s="24" t="b">
        <v>0</v>
      </c>
      <c r="L60" s="24" t="s">
        <v>183</v>
      </c>
    </row>
    <row r="61" spans="1:13" x14ac:dyDescent="0.25">
      <c r="A61" s="13" t="s">
        <v>5</v>
      </c>
      <c r="B61" s="12" t="s">
        <v>7</v>
      </c>
      <c r="C61" s="12">
        <v>1</v>
      </c>
      <c r="D61" s="14" t="s">
        <v>6</v>
      </c>
      <c r="E61" s="15">
        <v>7493</v>
      </c>
      <c r="F61" s="93">
        <v>285166</v>
      </c>
      <c r="G61" s="94">
        <f>F61/953561</f>
        <v>0.29905375744184171</v>
      </c>
      <c r="H61" s="84">
        <v>42</v>
      </c>
      <c r="I61" s="66">
        <f>(H61/SUM(H$61:H$68))</f>
        <v>0.30215827338129497</v>
      </c>
      <c r="J61" s="12" t="b">
        <v>0</v>
      </c>
      <c r="K61" s="12" t="b">
        <v>0</v>
      </c>
      <c r="L61" s="12" t="s">
        <v>175</v>
      </c>
    </row>
    <row r="62" spans="1:13" x14ac:dyDescent="0.25">
      <c r="A62" s="13" t="s">
        <v>26</v>
      </c>
      <c r="B62" s="12" t="s">
        <v>28</v>
      </c>
      <c r="C62" s="12">
        <v>4</v>
      </c>
      <c r="D62" s="29" t="s">
        <v>27</v>
      </c>
      <c r="E62" s="15">
        <v>7493</v>
      </c>
      <c r="F62" s="93">
        <v>109931</v>
      </c>
      <c r="G62" s="94">
        <f t="shared" ref="G62:G68" si="15">F62/953561</f>
        <v>0.11528470648443047</v>
      </c>
      <c r="H62" s="55">
        <v>16</v>
      </c>
      <c r="I62" s="66">
        <f>(H62/SUM(H$61:H$68))</f>
        <v>0.11510791366906475</v>
      </c>
      <c r="J62" s="12" t="b">
        <v>0</v>
      </c>
      <c r="K62" s="12" t="b">
        <v>0</v>
      </c>
      <c r="L62" t="s">
        <v>173</v>
      </c>
    </row>
    <row r="63" spans="1:13" x14ac:dyDescent="0.25">
      <c r="A63" s="13" t="s">
        <v>29</v>
      </c>
      <c r="B63" s="12" t="s">
        <v>31</v>
      </c>
      <c r="C63" s="12">
        <v>2</v>
      </c>
      <c r="D63" s="31" t="s">
        <v>30</v>
      </c>
      <c r="E63" s="15">
        <v>7493</v>
      </c>
      <c r="F63" s="93">
        <v>344351</v>
      </c>
      <c r="G63" s="94">
        <f t="shared" si="15"/>
        <v>0.36112110289745492</v>
      </c>
      <c r="H63" s="55">
        <v>51</v>
      </c>
      <c r="I63" s="66">
        <f>(H63/SUM(H$61:H$68))</f>
        <v>0.36690647482014388</v>
      </c>
      <c r="J63" s="12" t="b">
        <v>1</v>
      </c>
      <c r="K63" s="12" t="b">
        <v>1</v>
      </c>
      <c r="L63" t="s">
        <v>172</v>
      </c>
      <c r="M63" s="89"/>
    </row>
    <row r="64" spans="1:13" x14ac:dyDescent="0.25">
      <c r="A64" s="13" t="s">
        <v>38</v>
      </c>
      <c r="B64" s="12" t="s">
        <v>39</v>
      </c>
      <c r="C64" s="12">
        <v>3</v>
      </c>
      <c r="D64" s="20" t="s">
        <v>13</v>
      </c>
      <c r="E64" s="15">
        <v>7493</v>
      </c>
      <c r="F64" s="93">
        <v>180293</v>
      </c>
      <c r="G64" s="94">
        <f t="shared" si="15"/>
        <v>0.18907337863020823</v>
      </c>
      <c r="H64" s="55">
        <v>26</v>
      </c>
      <c r="I64" s="66">
        <f>(H64/SUM(H$61:H$68))</f>
        <v>0.18705035971223022</v>
      </c>
      <c r="J64" s="12" t="b">
        <v>0</v>
      </c>
      <c r="K64" s="12" t="b">
        <v>0</v>
      </c>
      <c r="L64" t="s">
        <v>171</v>
      </c>
    </row>
    <row r="65" spans="1:12" x14ac:dyDescent="0.25">
      <c r="A65" s="13" t="s">
        <v>68</v>
      </c>
      <c r="B65" s="12" t="s">
        <v>44</v>
      </c>
      <c r="C65" s="12">
        <v>9</v>
      </c>
      <c r="D65" s="34" t="s">
        <v>35</v>
      </c>
      <c r="E65" s="15">
        <v>7493</v>
      </c>
      <c r="F65" s="93">
        <v>25627</v>
      </c>
      <c r="G65" s="94">
        <f t="shared" si="15"/>
        <v>2.6875050468716737E-2</v>
      </c>
      <c r="H65" s="55">
        <v>4</v>
      </c>
      <c r="I65" s="66">
        <f>(H65/SUM(H$61:H$68))</f>
        <v>2.8776978417266189E-2</v>
      </c>
      <c r="J65" s="12" t="b">
        <v>0</v>
      </c>
      <c r="K65" s="12" t="b">
        <v>0</v>
      </c>
      <c r="L65" s="12" t="s">
        <v>176</v>
      </c>
    </row>
    <row r="66" spans="1:12" x14ac:dyDescent="0.25">
      <c r="A66" s="13" t="s">
        <v>48</v>
      </c>
      <c r="B66" s="12" t="s">
        <v>50</v>
      </c>
      <c r="C66" s="12">
        <v>13</v>
      </c>
      <c r="D66" s="37" t="s">
        <v>49</v>
      </c>
      <c r="E66" s="15">
        <v>7493</v>
      </c>
      <c r="F66" s="93">
        <v>2439</v>
      </c>
      <c r="G66" s="94">
        <f t="shared" si="15"/>
        <v>2.5577807817224068E-3</v>
      </c>
      <c r="H66" s="55">
        <v>0</v>
      </c>
      <c r="I66" s="66">
        <f>(H66/SUM(H$61:H$68))</f>
        <v>0</v>
      </c>
      <c r="J66" s="12" t="b">
        <v>0</v>
      </c>
      <c r="K66" s="12" t="b">
        <v>0</v>
      </c>
      <c r="L66" s="12" t="s">
        <v>181</v>
      </c>
    </row>
    <row r="67" spans="1:12" x14ac:dyDescent="0.25">
      <c r="A67" s="13" t="s">
        <v>51</v>
      </c>
      <c r="B67" s="12" t="s">
        <v>53</v>
      </c>
      <c r="C67" s="12">
        <v>12</v>
      </c>
      <c r="D67" s="38" t="s">
        <v>52</v>
      </c>
      <c r="E67" s="15">
        <v>7493</v>
      </c>
      <c r="F67" s="93">
        <v>2931</v>
      </c>
      <c r="G67" s="94">
        <f t="shared" si="15"/>
        <v>3.0737414806184396E-3</v>
      </c>
      <c r="H67" s="55">
        <v>0</v>
      </c>
      <c r="I67" s="66">
        <f>(H67/SUM(H$61:H$68))</f>
        <v>0</v>
      </c>
      <c r="J67" s="12" t="b">
        <v>0</v>
      </c>
      <c r="K67" s="12" t="b">
        <v>0</v>
      </c>
      <c r="L67" s="12" t="s">
        <v>182</v>
      </c>
    </row>
    <row r="68" spans="1:12" s="24" customFormat="1" x14ac:dyDescent="0.25">
      <c r="A68" s="23" t="s">
        <v>54</v>
      </c>
      <c r="B68" s="24" t="s">
        <v>56</v>
      </c>
      <c r="C68" s="24">
        <v>14</v>
      </c>
      <c r="D68" s="39" t="s">
        <v>55</v>
      </c>
      <c r="E68" s="26">
        <v>7493</v>
      </c>
      <c r="F68" s="95">
        <v>2793</v>
      </c>
      <c r="G68" s="96">
        <f t="shared" si="15"/>
        <v>2.9290207967817474E-3</v>
      </c>
      <c r="H68" s="52">
        <v>0</v>
      </c>
      <c r="I68" s="67">
        <f>(H68/SUM(H$61:H$68))</f>
        <v>0</v>
      </c>
      <c r="J68" s="24" t="b">
        <v>0</v>
      </c>
      <c r="K68" s="24" t="b">
        <v>0</v>
      </c>
      <c r="L68" s="24" t="s">
        <v>183</v>
      </c>
    </row>
    <row r="69" spans="1:12" x14ac:dyDescent="0.25">
      <c r="A69" s="13" t="s">
        <v>5</v>
      </c>
      <c r="B69" s="12" t="s">
        <v>7</v>
      </c>
      <c r="C69" s="12">
        <v>1</v>
      </c>
      <c r="D69" s="14" t="s">
        <v>6</v>
      </c>
      <c r="E69" s="15">
        <v>7570</v>
      </c>
      <c r="F69" s="40">
        <v>389653</v>
      </c>
      <c r="G69" s="41">
        <f>F69/1211695</f>
        <v>0.32157679944210382</v>
      </c>
      <c r="H69" s="84">
        <v>48</v>
      </c>
      <c r="I69" s="66">
        <f>(H69/SUM(H$69:H$76))</f>
        <v>0.32432432432432434</v>
      </c>
      <c r="J69" s="12" t="b">
        <v>0</v>
      </c>
      <c r="K69" s="12" t="b">
        <v>0</v>
      </c>
      <c r="L69" s="12" t="s">
        <v>175</v>
      </c>
    </row>
    <row r="70" spans="1:12" x14ac:dyDescent="0.25">
      <c r="A70" s="13" t="s">
        <v>26</v>
      </c>
      <c r="B70" s="12" t="s">
        <v>28</v>
      </c>
      <c r="C70" s="12">
        <v>4</v>
      </c>
      <c r="D70" s="29" t="s">
        <v>27</v>
      </c>
      <c r="E70" s="15">
        <v>7570</v>
      </c>
      <c r="F70" s="40">
        <v>147120</v>
      </c>
      <c r="G70" s="41">
        <f t="shared" ref="G70:G76" si="16">F70/1211695</f>
        <v>0.12141669314472701</v>
      </c>
      <c r="H70" s="55">
        <v>18</v>
      </c>
      <c r="I70" s="66">
        <f t="shared" ref="I70:I76" si="17">(H70/SUM(H$69:H$76))</f>
        <v>0.12162162162162163</v>
      </c>
      <c r="J70" s="12" t="b">
        <v>0</v>
      </c>
      <c r="K70" s="12" t="b">
        <v>0</v>
      </c>
      <c r="L70" t="s">
        <v>173</v>
      </c>
    </row>
    <row r="71" spans="1:12" x14ac:dyDescent="0.25">
      <c r="A71" s="13" t="s">
        <v>29</v>
      </c>
      <c r="B71" s="12" t="s">
        <v>31</v>
      </c>
      <c r="C71" s="12">
        <v>2</v>
      </c>
      <c r="D71" s="31" t="s">
        <v>30</v>
      </c>
      <c r="E71" s="15">
        <v>7570</v>
      </c>
      <c r="F71" s="40">
        <v>411661</v>
      </c>
      <c r="G71" s="41">
        <f t="shared" si="16"/>
        <v>0.33973978600225302</v>
      </c>
      <c r="H71" s="55">
        <v>51</v>
      </c>
      <c r="I71" s="66">
        <f t="shared" si="17"/>
        <v>0.34459459459459457</v>
      </c>
      <c r="J71" s="12" t="b">
        <v>1</v>
      </c>
      <c r="K71" s="12" t="b">
        <v>1</v>
      </c>
      <c r="L71" t="s">
        <v>172</v>
      </c>
    </row>
    <row r="72" spans="1:12" x14ac:dyDescent="0.25">
      <c r="A72" s="13" t="s">
        <v>38</v>
      </c>
      <c r="B72" s="12" t="s">
        <v>39</v>
      </c>
      <c r="C72" s="12">
        <v>3</v>
      </c>
      <c r="D72" s="20" t="s">
        <v>13</v>
      </c>
      <c r="E72" s="15">
        <v>7570</v>
      </c>
      <c r="F72" s="40">
        <v>216733</v>
      </c>
      <c r="G72" s="41">
        <f t="shared" si="16"/>
        <v>0.17886761932664574</v>
      </c>
      <c r="H72" s="55">
        <v>27</v>
      </c>
      <c r="I72" s="66">
        <f t="shared" si="17"/>
        <v>0.18243243243243243</v>
      </c>
      <c r="J72" s="12" t="b">
        <v>0</v>
      </c>
      <c r="K72" s="12" t="b">
        <v>0</v>
      </c>
      <c r="L72" t="s">
        <v>171</v>
      </c>
    </row>
    <row r="73" spans="1:12" x14ac:dyDescent="0.25">
      <c r="A73" s="13" t="s">
        <v>68</v>
      </c>
      <c r="B73" s="12" t="s">
        <v>44</v>
      </c>
      <c r="C73" s="12">
        <v>9</v>
      </c>
      <c r="D73" s="34" t="s">
        <v>35</v>
      </c>
      <c r="E73" s="15">
        <v>7570</v>
      </c>
      <c r="F73" s="40">
        <v>27403</v>
      </c>
      <c r="G73" s="41">
        <f t="shared" si="16"/>
        <v>2.2615427149571467E-2</v>
      </c>
      <c r="H73" s="55">
        <v>3</v>
      </c>
      <c r="I73" s="66">
        <f t="shared" si="17"/>
        <v>2.0270270270270271E-2</v>
      </c>
      <c r="J73" s="12" t="b">
        <v>0</v>
      </c>
      <c r="K73" s="12" t="b">
        <v>0</v>
      </c>
      <c r="L73" s="12" t="s">
        <v>176</v>
      </c>
    </row>
    <row r="74" spans="1:12" x14ac:dyDescent="0.25">
      <c r="A74" s="13" t="s">
        <v>48</v>
      </c>
      <c r="B74" s="12" t="s">
        <v>50</v>
      </c>
      <c r="C74" s="12">
        <v>13</v>
      </c>
      <c r="D74" s="37" t="s">
        <v>49</v>
      </c>
      <c r="E74" s="15">
        <v>7570</v>
      </c>
      <c r="F74" s="40">
        <v>5160</v>
      </c>
      <c r="G74" s="41">
        <f t="shared" si="16"/>
        <v>4.2584973941462165E-3</v>
      </c>
      <c r="H74" s="55">
        <v>0</v>
      </c>
      <c r="I74" s="66">
        <f t="shared" si="17"/>
        <v>0</v>
      </c>
      <c r="J74" s="12" t="b">
        <v>0</v>
      </c>
      <c r="K74" s="12" t="b">
        <v>0</v>
      </c>
      <c r="L74" s="12" t="s">
        <v>181</v>
      </c>
    </row>
    <row r="75" spans="1:12" x14ac:dyDescent="0.25">
      <c r="A75" s="13" t="s">
        <v>54</v>
      </c>
      <c r="B75" s="12" t="s">
        <v>56</v>
      </c>
      <c r="C75" s="12">
        <v>14</v>
      </c>
      <c r="D75" s="42" t="s">
        <v>55</v>
      </c>
      <c r="E75" s="15">
        <v>7570</v>
      </c>
      <c r="F75" s="40">
        <v>6460</v>
      </c>
      <c r="G75" s="41">
        <f t="shared" si="16"/>
        <v>5.3313746446094108E-3</v>
      </c>
      <c r="H75" s="55">
        <v>0</v>
      </c>
      <c r="I75" s="66">
        <f t="shared" si="17"/>
        <v>0</v>
      </c>
      <c r="J75" s="12" t="b">
        <v>0</v>
      </c>
      <c r="K75" s="12" t="b">
        <v>0</v>
      </c>
      <c r="L75" s="12" t="s">
        <v>183</v>
      </c>
    </row>
    <row r="76" spans="1:12" s="24" customFormat="1" x14ac:dyDescent="0.25">
      <c r="A76" s="23" t="s">
        <v>58</v>
      </c>
      <c r="B76" s="24" t="s">
        <v>59</v>
      </c>
      <c r="C76" s="24">
        <v>15</v>
      </c>
      <c r="D76" s="43" t="s">
        <v>60</v>
      </c>
      <c r="E76" s="26">
        <v>7570</v>
      </c>
      <c r="F76" s="44">
        <v>7505</v>
      </c>
      <c r="G76" s="45">
        <f t="shared" si="16"/>
        <v>6.1938028959432857E-3</v>
      </c>
      <c r="H76" s="52">
        <v>1</v>
      </c>
      <c r="I76" s="67">
        <f t="shared" si="17"/>
        <v>6.7567567567567571E-3</v>
      </c>
      <c r="J76" s="24" t="b">
        <v>0</v>
      </c>
      <c r="K76" s="24" t="b">
        <v>0</v>
      </c>
      <c r="L76" s="24" t="s">
        <v>184</v>
      </c>
    </row>
    <row r="77" spans="1:12" x14ac:dyDescent="0.25">
      <c r="A77" s="13" t="s">
        <v>5</v>
      </c>
      <c r="B77" s="12" t="s">
        <v>7</v>
      </c>
      <c r="C77" s="12">
        <v>1</v>
      </c>
      <c r="D77" s="14" t="s">
        <v>6</v>
      </c>
      <c r="E77" s="15">
        <v>8868</v>
      </c>
      <c r="F77" s="40">
        <v>469949</v>
      </c>
      <c r="G77" s="41">
        <f>F77/1282937</f>
        <v>0.36630715304025063</v>
      </c>
      <c r="H77" s="84">
        <v>55</v>
      </c>
      <c r="I77" s="66">
        <f>(H77/SUM(H$77:H$85))</f>
        <v>0.3716216216216216</v>
      </c>
      <c r="J77" s="12" t="b">
        <v>1</v>
      </c>
      <c r="K77" s="12" t="b">
        <v>1</v>
      </c>
      <c r="L77" s="12" t="s">
        <v>175</v>
      </c>
    </row>
    <row r="78" spans="1:12" x14ac:dyDescent="0.25">
      <c r="A78" s="13" t="s">
        <v>26</v>
      </c>
      <c r="B78" s="12" t="s">
        <v>28</v>
      </c>
      <c r="C78" s="12">
        <v>4</v>
      </c>
      <c r="D78" s="29" t="s">
        <v>27</v>
      </c>
      <c r="E78" s="15">
        <v>8868</v>
      </c>
      <c r="F78" s="40">
        <v>166476</v>
      </c>
      <c r="G78" s="41">
        <f t="shared" ref="G78:G85" si="18">F78/1282937</f>
        <v>0.12976163287830969</v>
      </c>
      <c r="H78" s="55">
        <v>20</v>
      </c>
      <c r="I78" s="66">
        <f t="shared" ref="I78:I85" si="19">(H78/SUM(H$77:H$85))</f>
        <v>0.13513513513513514</v>
      </c>
      <c r="J78" s="12" t="b">
        <v>0</v>
      </c>
      <c r="K78" s="12" t="b">
        <v>0</v>
      </c>
      <c r="L78" t="s">
        <v>173</v>
      </c>
    </row>
    <row r="79" spans="1:12" x14ac:dyDescent="0.25">
      <c r="A79" s="13" t="s">
        <v>29</v>
      </c>
      <c r="B79" s="12" t="s">
        <v>31</v>
      </c>
      <c r="C79" s="12">
        <v>2</v>
      </c>
      <c r="D79" s="31" t="s">
        <v>30</v>
      </c>
      <c r="E79" s="15">
        <v>8868</v>
      </c>
      <c r="F79" s="40">
        <v>362682</v>
      </c>
      <c r="G79" s="41">
        <f t="shared" si="18"/>
        <v>0.28269665618810591</v>
      </c>
      <c r="H79" s="55">
        <v>44</v>
      </c>
      <c r="I79" s="66">
        <f t="shared" si="19"/>
        <v>0.29729729729729731</v>
      </c>
      <c r="J79" s="12" t="b">
        <v>0</v>
      </c>
      <c r="K79" s="12" t="b">
        <v>0</v>
      </c>
      <c r="L79" s="12" t="s">
        <v>185</v>
      </c>
    </row>
    <row r="80" spans="1:12" x14ac:dyDescent="0.25">
      <c r="A80" s="13" t="s">
        <v>38</v>
      </c>
      <c r="B80" s="12" t="s">
        <v>39</v>
      </c>
      <c r="C80" s="12">
        <v>3</v>
      </c>
      <c r="D80" s="20" t="s">
        <v>13</v>
      </c>
      <c r="E80" s="15">
        <v>8868</v>
      </c>
      <c r="F80" s="40">
        <v>242955</v>
      </c>
      <c r="G80" s="41">
        <f t="shared" si="18"/>
        <v>0.18937406903066947</v>
      </c>
      <c r="H80" s="55">
        <v>28</v>
      </c>
      <c r="I80" s="66">
        <f t="shared" si="19"/>
        <v>0.1891891891891892</v>
      </c>
      <c r="J80" s="12" t="b">
        <v>0</v>
      </c>
      <c r="K80" s="12" t="b">
        <v>0</v>
      </c>
      <c r="L80" s="12" t="s">
        <v>171</v>
      </c>
    </row>
    <row r="81" spans="1:12" x14ac:dyDescent="0.25">
      <c r="A81" s="13" t="s">
        <v>34</v>
      </c>
      <c r="B81" s="12" t="s">
        <v>44</v>
      </c>
      <c r="C81" s="12">
        <v>9</v>
      </c>
      <c r="D81" s="34" t="s">
        <v>35</v>
      </c>
      <c r="E81" s="15">
        <v>8868</v>
      </c>
      <c r="F81" s="40">
        <v>2102</v>
      </c>
      <c r="G81" s="41">
        <f t="shared" si="18"/>
        <v>1.638428075579705E-3</v>
      </c>
      <c r="H81" s="55">
        <v>0</v>
      </c>
      <c r="I81" s="66">
        <f t="shared" si="19"/>
        <v>0</v>
      </c>
      <c r="J81" s="12" t="b">
        <v>0</v>
      </c>
      <c r="K81" s="12" t="b">
        <v>0</v>
      </c>
      <c r="L81" s="12" t="s">
        <v>176</v>
      </c>
    </row>
    <row r="82" spans="1:12" x14ac:dyDescent="0.25">
      <c r="A82" s="13" t="s">
        <v>61</v>
      </c>
      <c r="B82" s="12" t="s">
        <v>91</v>
      </c>
      <c r="C82" s="12">
        <v>13</v>
      </c>
      <c r="D82" s="37" t="s">
        <v>49</v>
      </c>
      <c r="E82" s="15">
        <v>8868</v>
      </c>
      <c r="F82" s="40">
        <v>6219</v>
      </c>
      <c r="G82" s="41">
        <f t="shared" si="18"/>
        <v>4.8474710761323434E-3</v>
      </c>
      <c r="H82" s="55">
        <v>0</v>
      </c>
      <c r="I82" s="66">
        <f t="shared" si="19"/>
        <v>0</v>
      </c>
      <c r="J82" s="12" t="b">
        <v>0</v>
      </c>
      <c r="K82" s="12" t="b">
        <v>0</v>
      </c>
      <c r="L82" s="12" t="s">
        <v>181</v>
      </c>
    </row>
    <row r="83" spans="1:12" x14ac:dyDescent="0.25">
      <c r="A83" s="13" t="s">
        <v>58</v>
      </c>
      <c r="B83" s="12" t="s">
        <v>59</v>
      </c>
      <c r="C83" s="12">
        <v>15</v>
      </c>
      <c r="D83" s="46" t="s">
        <v>60</v>
      </c>
      <c r="E83" s="15">
        <v>8868</v>
      </c>
      <c r="F83" s="40">
        <v>7715</v>
      </c>
      <c r="G83" s="41">
        <f t="shared" si="18"/>
        <v>6.0135454819683276E-3</v>
      </c>
      <c r="H83" s="55">
        <v>1</v>
      </c>
      <c r="I83" s="66">
        <f t="shared" si="19"/>
        <v>6.7567567567567571E-3</v>
      </c>
      <c r="J83" s="12" t="b">
        <v>0</v>
      </c>
      <c r="K83" s="12" t="b">
        <v>0</v>
      </c>
      <c r="L83" s="12" t="s">
        <v>184</v>
      </c>
    </row>
    <row r="84" spans="1:12" x14ac:dyDescent="0.25">
      <c r="A84" s="13" t="s">
        <v>62</v>
      </c>
      <c r="B84" s="12" t="s">
        <v>66</v>
      </c>
      <c r="C84" s="12">
        <v>17</v>
      </c>
      <c r="D84" s="47" t="s">
        <v>64</v>
      </c>
      <c r="E84" s="15">
        <v>8868</v>
      </c>
      <c r="F84" s="40">
        <v>12643</v>
      </c>
      <c r="G84" s="41">
        <f t="shared" si="18"/>
        <v>9.8547317600162759E-3</v>
      </c>
      <c r="H84" s="55">
        <v>0</v>
      </c>
      <c r="I84" s="66">
        <f t="shared" si="19"/>
        <v>0</v>
      </c>
      <c r="J84" s="12" t="b">
        <v>0</v>
      </c>
      <c r="K84" s="12" t="b">
        <v>0</v>
      </c>
      <c r="L84" s="12" t="s">
        <v>186</v>
      </c>
    </row>
    <row r="85" spans="1:12" s="24" customFormat="1" x14ac:dyDescent="0.25">
      <c r="A85" s="23" t="s">
        <v>63</v>
      </c>
      <c r="B85" s="24" t="s">
        <v>65</v>
      </c>
      <c r="C85" s="24">
        <v>16</v>
      </c>
      <c r="D85" s="48" t="s">
        <v>9</v>
      </c>
      <c r="E85" s="26">
        <v>8868</v>
      </c>
      <c r="F85" s="44">
        <v>12196</v>
      </c>
      <c r="G85" s="45">
        <f t="shared" si="18"/>
        <v>9.5063124689676887E-3</v>
      </c>
      <c r="H85" s="52">
        <v>0</v>
      </c>
      <c r="I85" s="67">
        <f t="shared" si="19"/>
        <v>0</v>
      </c>
      <c r="J85" s="24" t="b">
        <v>0</v>
      </c>
      <c r="K85" s="24" t="b">
        <v>0</v>
      </c>
      <c r="L85" s="24" t="s">
        <v>187</v>
      </c>
    </row>
    <row r="86" spans="1:12" x14ac:dyDescent="0.25">
      <c r="A86" s="13" t="s">
        <v>5</v>
      </c>
      <c r="B86" s="12" t="s">
        <v>7</v>
      </c>
      <c r="C86" s="12">
        <v>1</v>
      </c>
      <c r="D86" s="14" t="s">
        <v>6</v>
      </c>
      <c r="E86" s="15">
        <v>9833</v>
      </c>
      <c r="F86" s="40">
        <v>497106</v>
      </c>
      <c r="G86" s="41">
        <f>F86/1337647</f>
        <v>0.37162719312344739</v>
      </c>
      <c r="H86" s="84">
        <v>53</v>
      </c>
      <c r="I86" s="86">
        <f>(H86/SUM(H$86:H$93))</f>
        <v>0.35810810810810811</v>
      </c>
      <c r="J86" s="12" t="b">
        <v>0</v>
      </c>
      <c r="K86" s="12" t="b">
        <v>0</v>
      </c>
      <c r="L86" s="12" t="s">
        <v>175</v>
      </c>
    </row>
    <row r="87" spans="1:12" x14ac:dyDescent="0.25">
      <c r="A87" s="13" t="s">
        <v>26</v>
      </c>
      <c r="B87" s="12" t="s">
        <v>28</v>
      </c>
      <c r="C87" s="12">
        <v>4</v>
      </c>
      <c r="D87" s="29" t="s">
        <v>27</v>
      </c>
      <c r="E87" s="15">
        <v>9833</v>
      </c>
      <c r="F87" s="40">
        <v>150931</v>
      </c>
      <c r="G87" s="41">
        <f t="shared" ref="G87:G93" si="20">F87/1337647</f>
        <v>0.11283320636909439</v>
      </c>
      <c r="H87" s="55">
        <v>16</v>
      </c>
      <c r="I87" s="86">
        <f t="shared" ref="I87:I93" si="21">(H87/SUM(H$86:H$93))</f>
        <v>0.10810810810810811</v>
      </c>
      <c r="J87" s="12" t="b">
        <v>0</v>
      </c>
      <c r="K87" s="12" t="b">
        <v>0</v>
      </c>
      <c r="L87" t="s">
        <v>173</v>
      </c>
    </row>
    <row r="88" spans="1:12" x14ac:dyDescent="0.25">
      <c r="A88" s="13" t="s">
        <v>29</v>
      </c>
      <c r="B88" s="12" t="s">
        <v>31</v>
      </c>
      <c r="C88" s="12">
        <v>2</v>
      </c>
      <c r="D88" s="31" t="s">
        <v>30</v>
      </c>
      <c r="E88" s="15">
        <v>9833</v>
      </c>
      <c r="F88" s="40">
        <v>378137</v>
      </c>
      <c r="G88" s="41">
        <f t="shared" si="20"/>
        <v>0.28268818305576882</v>
      </c>
      <c r="H88" s="55">
        <v>46</v>
      </c>
      <c r="I88" s="86">
        <f t="shared" si="21"/>
        <v>0.3108108108108108</v>
      </c>
      <c r="J88" s="12" t="b">
        <v>1</v>
      </c>
      <c r="K88" s="12" t="b">
        <v>1</v>
      </c>
      <c r="L88" s="12" t="s">
        <v>185</v>
      </c>
    </row>
    <row r="89" spans="1:12" x14ac:dyDescent="0.25">
      <c r="A89" s="13" t="s">
        <v>38</v>
      </c>
      <c r="B89" s="12" t="s">
        <v>39</v>
      </c>
      <c r="C89" s="12">
        <v>3</v>
      </c>
      <c r="D89" s="20" t="s">
        <v>13</v>
      </c>
      <c r="E89" s="15">
        <v>9833</v>
      </c>
      <c r="F89" s="40">
        <v>275793</v>
      </c>
      <c r="G89" s="41">
        <f t="shared" si="20"/>
        <v>0.20617771355223014</v>
      </c>
      <c r="H89" s="55">
        <v>30</v>
      </c>
      <c r="I89" s="86">
        <f t="shared" si="21"/>
        <v>0.20270270270270271</v>
      </c>
      <c r="J89" s="12" t="b">
        <v>0</v>
      </c>
      <c r="K89" s="12" t="b">
        <v>0</v>
      </c>
      <c r="L89" s="12" t="s">
        <v>171</v>
      </c>
    </row>
    <row r="90" spans="1:12" x14ac:dyDescent="0.25">
      <c r="A90" s="13" t="s">
        <v>61</v>
      </c>
      <c r="B90" s="12" t="s">
        <v>91</v>
      </c>
      <c r="C90" s="12">
        <v>13</v>
      </c>
      <c r="D90" s="37" t="s">
        <v>49</v>
      </c>
      <c r="E90" s="15">
        <v>9833</v>
      </c>
      <c r="F90" s="40">
        <v>5678</v>
      </c>
      <c r="G90" s="41">
        <f t="shared" si="20"/>
        <v>4.2447671171841304E-3</v>
      </c>
      <c r="H90" s="55">
        <v>0</v>
      </c>
      <c r="I90" s="86">
        <f t="shared" si="21"/>
        <v>0</v>
      </c>
      <c r="J90" s="12" t="b">
        <v>0</v>
      </c>
      <c r="K90" s="12" t="b">
        <v>0</v>
      </c>
      <c r="L90" s="12" t="s">
        <v>181</v>
      </c>
    </row>
    <row r="91" spans="1:12" x14ac:dyDescent="0.25">
      <c r="A91" s="13" t="s">
        <v>58</v>
      </c>
      <c r="B91" s="12" t="s">
        <v>59</v>
      </c>
      <c r="C91" s="12">
        <v>15</v>
      </c>
      <c r="D91" s="46" t="s">
        <v>60</v>
      </c>
      <c r="E91" s="15">
        <v>9833</v>
      </c>
      <c r="F91" s="40">
        <v>10422</v>
      </c>
      <c r="G91" s="41">
        <f t="shared" si="20"/>
        <v>7.7912932186144776E-3</v>
      </c>
      <c r="H91" s="55">
        <v>1</v>
      </c>
      <c r="I91" s="86">
        <f t="shared" si="21"/>
        <v>6.7567567567567571E-3</v>
      </c>
      <c r="J91" s="12" t="b">
        <v>0</v>
      </c>
      <c r="K91" s="12" t="b">
        <v>0</v>
      </c>
      <c r="L91" s="12" t="s">
        <v>184</v>
      </c>
    </row>
    <row r="92" spans="1:12" x14ac:dyDescent="0.25">
      <c r="A92" s="13" t="s">
        <v>62</v>
      </c>
      <c r="B92" s="12" t="s">
        <v>66</v>
      </c>
      <c r="C92" s="12">
        <v>17</v>
      </c>
      <c r="D92" s="47" t="s">
        <v>64</v>
      </c>
      <c r="E92" s="15">
        <v>9833</v>
      </c>
      <c r="F92" s="40">
        <v>17463</v>
      </c>
      <c r="G92" s="41">
        <f t="shared" si="20"/>
        <v>1.3055013766711247E-2</v>
      </c>
      <c r="H92" s="55">
        <v>2</v>
      </c>
      <c r="I92" s="86">
        <f t="shared" si="21"/>
        <v>1.3513513513513514E-2</v>
      </c>
      <c r="J92" s="12" t="b">
        <v>0</v>
      </c>
      <c r="K92" s="12" t="b">
        <v>0</v>
      </c>
      <c r="L92" s="12" t="s">
        <v>186</v>
      </c>
    </row>
    <row r="93" spans="1:12" s="24" customFormat="1" x14ac:dyDescent="0.25">
      <c r="A93" s="23" t="s">
        <v>71</v>
      </c>
      <c r="B93" s="24" t="s">
        <v>72</v>
      </c>
      <c r="C93" s="24">
        <v>18</v>
      </c>
      <c r="D93" s="49" t="s">
        <v>73</v>
      </c>
      <c r="E93" s="26">
        <v>9833</v>
      </c>
      <c r="F93" s="44">
        <v>2117</v>
      </c>
      <c r="G93" s="45">
        <f t="shared" si="20"/>
        <v>1.5826297969494193E-3</v>
      </c>
      <c r="H93" s="52">
        <v>0</v>
      </c>
      <c r="I93" s="67">
        <f t="shared" si="21"/>
        <v>0</v>
      </c>
      <c r="J93" s="24" t="b">
        <v>0</v>
      </c>
      <c r="K93" s="24" t="b">
        <v>0</v>
      </c>
      <c r="L93" s="24" t="s">
        <v>188</v>
      </c>
    </row>
    <row r="94" spans="1:12" x14ac:dyDescent="0.25">
      <c r="A94" s="13" t="s">
        <v>5</v>
      </c>
      <c r="B94" s="12" t="s">
        <v>7</v>
      </c>
      <c r="C94" s="12">
        <v>1</v>
      </c>
      <c r="D94" s="14" t="s">
        <v>6</v>
      </c>
      <c r="E94" s="15">
        <v>10687</v>
      </c>
      <c r="F94" s="40">
        <v>593191</v>
      </c>
      <c r="G94" s="41">
        <f>F94/1420246</f>
        <v>0.41766778431342177</v>
      </c>
      <c r="H94" s="84">
        <v>61</v>
      </c>
      <c r="I94" s="86">
        <f>(H94/SUM(H$94:H$100))</f>
        <v>0.41216216216216217</v>
      </c>
      <c r="J94" s="12" t="b">
        <v>1</v>
      </c>
      <c r="K94" s="12" t="b">
        <v>1</v>
      </c>
      <c r="L94" s="12" t="s">
        <v>175</v>
      </c>
    </row>
    <row r="95" spans="1:12" x14ac:dyDescent="0.25">
      <c r="A95" s="13" t="s">
        <v>26</v>
      </c>
      <c r="B95" s="12" t="s">
        <v>28</v>
      </c>
      <c r="C95" s="12">
        <v>4</v>
      </c>
      <c r="D95" s="29" t="s">
        <v>27</v>
      </c>
      <c r="E95" s="15">
        <v>10687</v>
      </c>
      <c r="F95" s="40">
        <v>151746</v>
      </c>
      <c r="G95" s="41">
        <f t="shared" ref="G95:G100" si="22">F95/1420246</f>
        <v>0.10684487053651269</v>
      </c>
      <c r="H95" s="55">
        <v>16</v>
      </c>
      <c r="I95" s="86">
        <f t="shared" ref="I95:I100" si="23">(H95/SUM(H$94:H$100))</f>
        <v>0.10810810810810811</v>
      </c>
      <c r="J95" s="12" t="b">
        <v>1</v>
      </c>
      <c r="K95" s="12" t="b">
        <v>0</v>
      </c>
      <c r="L95" s="12" t="s">
        <v>189</v>
      </c>
    </row>
    <row r="96" spans="1:12" x14ac:dyDescent="0.25">
      <c r="A96" s="13" t="s">
        <v>29</v>
      </c>
      <c r="B96" s="12" t="s">
        <v>31</v>
      </c>
      <c r="C96" s="12">
        <v>2</v>
      </c>
      <c r="D96" s="31" t="s">
        <v>30</v>
      </c>
      <c r="E96" s="15">
        <v>10687</v>
      </c>
      <c r="F96" s="40">
        <v>402121</v>
      </c>
      <c r="G96" s="41">
        <f t="shared" si="22"/>
        <v>0.28313475271185412</v>
      </c>
      <c r="H96" s="55">
        <v>43</v>
      </c>
      <c r="I96" s="86">
        <f t="shared" si="23"/>
        <v>0.29054054054054052</v>
      </c>
      <c r="J96" s="12" t="b">
        <v>0</v>
      </c>
      <c r="K96" s="12" t="b">
        <v>0</v>
      </c>
      <c r="L96" s="12" t="s">
        <v>190</v>
      </c>
    </row>
    <row r="97" spans="1:12" x14ac:dyDescent="0.25">
      <c r="A97" s="13" t="s">
        <v>38</v>
      </c>
      <c r="B97" s="12" t="s">
        <v>39</v>
      </c>
      <c r="C97" s="12">
        <v>3</v>
      </c>
      <c r="D97" s="20" t="s">
        <v>13</v>
      </c>
      <c r="E97" s="15">
        <v>10687</v>
      </c>
      <c r="F97" s="40">
        <v>233935</v>
      </c>
      <c r="G97" s="41">
        <f t="shared" si="22"/>
        <v>0.16471442271268499</v>
      </c>
      <c r="H97" s="55">
        <v>24</v>
      </c>
      <c r="I97" s="86">
        <f t="shared" si="23"/>
        <v>0.16216216216216217</v>
      </c>
      <c r="J97" s="12" t="b">
        <v>0</v>
      </c>
      <c r="K97" s="12" t="b">
        <v>0</v>
      </c>
      <c r="L97" s="12" t="s">
        <v>191</v>
      </c>
    </row>
    <row r="98" spans="1:12" x14ac:dyDescent="0.25">
      <c r="A98" s="13" t="s">
        <v>61</v>
      </c>
      <c r="B98" s="12" t="s">
        <v>91</v>
      </c>
      <c r="C98" s="12">
        <v>13</v>
      </c>
      <c r="D98" s="37" t="s">
        <v>49</v>
      </c>
      <c r="E98" s="15">
        <v>10687</v>
      </c>
      <c r="F98" s="40">
        <v>3656</v>
      </c>
      <c r="G98" s="41">
        <f t="shared" si="22"/>
        <v>2.5742019340311466E-3</v>
      </c>
      <c r="H98" s="55">
        <v>0</v>
      </c>
      <c r="I98" s="86">
        <f t="shared" si="23"/>
        <v>0</v>
      </c>
      <c r="J98" s="12" t="b">
        <v>0</v>
      </c>
      <c r="K98" s="12" t="b">
        <v>0</v>
      </c>
      <c r="L98" s="12" t="s">
        <v>177</v>
      </c>
    </row>
    <row r="99" spans="1:12" x14ac:dyDescent="0.25">
      <c r="A99" s="13" t="s">
        <v>58</v>
      </c>
      <c r="B99" s="12" t="s">
        <v>59</v>
      </c>
      <c r="C99" s="12">
        <v>15</v>
      </c>
      <c r="D99" s="46" t="s">
        <v>60</v>
      </c>
      <c r="E99" s="15">
        <v>10687</v>
      </c>
      <c r="F99" s="40">
        <v>9787</v>
      </c>
      <c r="G99" s="41">
        <f t="shared" si="22"/>
        <v>6.8910597178235321E-3</v>
      </c>
      <c r="H99" s="55">
        <v>1</v>
      </c>
      <c r="I99" s="86">
        <f t="shared" si="23"/>
        <v>6.7567567567567571E-3</v>
      </c>
      <c r="J99" s="12" t="b">
        <v>0</v>
      </c>
      <c r="K99" s="12" t="b">
        <v>0</v>
      </c>
      <c r="L99" s="12" t="s">
        <v>184</v>
      </c>
    </row>
    <row r="100" spans="1:12" s="24" customFormat="1" x14ac:dyDescent="0.25">
      <c r="A100" s="23" t="s">
        <v>62</v>
      </c>
      <c r="B100" s="24" t="s">
        <v>66</v>
      </c>
      <c r="C100" s="24">
        <v>17</v>
      </c>
      <c r="D100" s="50" t="s">
        <v>64</v>
      </c>
      <c r="E100" s="26">
        <v>10687</v>
      </c>
      <c r="F100" s="44">
        <v>25810</v>
      </c>
      <c r="G100" s="45">
        <f t="shared" si="22"/>
        <v>1.8172908073671744E-2</v>
      </c>
      <c r="H100" s="52">
        <v>3</v>
      </c>
      <c r="I100" s="67">
        <f t="shared" si="23"/>
        <v>2.0270270270270271E-2</v>
      </c>
      <c r="J100" s="24" t="b">
        <v>0</v>
      </c>
      <c r="K100" s="24" t="b">
        <v>0</v>
      </c>
      <c r="L100" s="24" t="s">
        <v>186</v>
      </c>
    </row>
    <row r="101" spans="1:12" x14ac:dyDescent="0.25">
      <c r="A101" s="13" t="s">
        <v>5</v>
      </c>
      <c r="B101" s="12" t="s">
        <v>7</v>
      </c>
      <c r="C101" s="12">
        <v>1</v>
      </c>
      <c r="D101" s="14" t="s">
        <v>6</v>
      </c>
      <c r="E101" s="15">
        <v>12009</v>
      </c>
      <c r="F101" s="40">
        <v>660839</v>
      </c>
      <c r="G101" s="41">
        <f>F101/1547082</f>
        <v>0.42715188981579516</v>
      </c>
      <c r="H101" s="84">
        <v>62</v>
      </c>
      <c r="I101" s="86">
        <f>(H101/SUM(H$101:H$109))</f>
        <v>0.41891891891891891</v>
      </c>
      <c r="J101" s="12" t="b">
        <v>1</v>
      </c>
      <c r="K101" s="12" t="b">
        <v>1</v>
      </c>
      <c r="L101" s="12" t="s">
        <v>175</v>
      </c>
    </row>
    <row r="102" spans="1:12" x14ac:dyDescent="0.25">
      <c r="A102" s="13" t="s">
        <v>26</v>
      </c>
      <c r="B102" s="12" t="s">
        <v>28</v>
      </c>
      <c r="C102" s="12">
        <v>4</v>
      </c>
      <c r="D102" s="29" t="s">
        <v>27</v>
      </c>
      <c r="E102" s="15">
        <v>12009</v>
      </c>
      <c r="F102" s="40">
        <v>145221</v>
      </c>
      <c r="G102" s="41">
        <f t="shared" ref="G102:G109" si="24">F102/1547082</f>
        <v>9.3867681221809829E-2</v>
      </c>
      <c r="H102" s="55">
        <v>14</v>
      </c>
      <c r="I102" s="86">
        <f t="shared" ref="I102:I109" si="25">(H102/SUM(H$101:H$109))</f>
        <v>9.45945945945946E-2</v>
      </c>
      <c r="J102" s="12" t="b">
        <v>1</v>
      </c>
      <c r="K102" s="12" t="b">
        <v>0</v>
      </c>
      <c r="L102" s="12" t="s">
        <v>189</v>
      </c>
    </row>
    <row r="103" spans="1:12" x14ac:dyDescent="0.25">
      <c r="A103" s="13" t="s">
        <v>29</v>
      </c>
      <c r="B103" s="12" t="s">
        <v>31</v>
      </c>
      <c r="C103" s="12">
        <v>2</v>
      </c>
      <c r="D103" s="31" t="s">
        <v>30</v>
      </c>
      <c r="E103" s="15">
        <v>12009</v>
      </c>
      <c r="F103" s="40">
        <v>381862</v>
      </c>
      <c r="G103" s="41">
        <f t="shared" si="24"/>
        <v>0.24682725285408272</v>
      </c>
      <c r="H103" s="55">
        <v>38</v>
      </c>
      <c r="I103" s="86">
        <f t="shared" si="25"/>
        <v>0.25675675675675674</v>
      </c>
      <c r="J103" s="12" t="b">
        <v>0</v>
      </c>
      <c r="K103" s="12" t="b">
        <v>0</v>
      </c>
      <c r="L103" s="12" t="s">
        <v>190</v>
      </c>
    </row>
    <row r="104" spans="1:12" x14ac:dyDescent="0.25">
      <c r="A104" s="13" t="s">
        <v>38</v>
      </c>
      <c r="B104" s="12" t="s">
        <v>39</v>
      </c>
      <c r="C104" s="12">
        <v>3</v>
      </c>
      <c r="D104" s="20" t="s">
        <v>13</v>
      </c>
      <c r="E104" s="15">
        <v>12009</v>
      </c>
      <c r="F104" s="40">
        <v>289531</v>
      </c>
      <c r="G104" s="41">
        <f t="shared" si="24"/>
        <v>0.18714651194959284</v>
      </c>
      <c r="H104" s="55">
        <v>27</v>
      </c>
      <c r="I104" s="86">
        <f t="shared" si="25"/>
        <v>0.18243243243243243</v>
      </c>
      <c r="J104" s="12" t="b">
        <v>0</v>
      </c>
      <c r="K104" s="12" t="b">
        <v>0</v>
      </c>
      <c r="L104" s="12" t="s">
        <v>192</v>
      </c>
    </row>
    <row r="105" spans="1:12" x14ac:dyDescent="0.25">
      <c r="A105" s="13" t="s">
        <v>61</v>
      </c>
      <c r="B105" s="12" t="s">
        <v>91</v>
      </c>
      <c r="C105" s="12">
        <v>13</v>
      </c>
      <c r="D105" s="37" t="s">
        <v>49</v>
      </c>
      <c r="E105" s="15">
        <v>12009</v>
      </c>
      <c r="F105" s="40">
        <v>17179</v>
      </c>
      <c r="G105" s="41">
        <f t="shared" si="24"/>
        <v>1.1104130227098498E-2</v>
      </c>
      <c r="H105" s="55">
        <v>2</v>
      </c>
      <c r="I105" s="86">
        <f t="shared" si="25"/>
        <v>1.3513513513513514E-2</v>
      </c>
      <c r="J105" s="12" t="b">
        <v>0</v>
      </c>
      <c r="K105" s="12" t="b">
        <v>0</v>
      </c>
      <c r="L105" s="12" t="s">
        <v>193</v>
      </c>
    </row>
    <row r="106" spans="1:12" x14ac:dyDescent="0.25">
      <c r="A106" s="13" t="s">
        <v>58</v>
      </c>
      <c r="B106" s="12" t="s">
        <v>59</v>
      </c>
      <c r="C106" s="12">
        <v>15</v>
      </c>
      <c r="D106" s="46" t="s">
        <v>60</v>
      </c>
      <c r="E106" s="15">
        <v>12009</v>
      </c>
      <c r="F106" s="40">
        <v>9868</v>
      </c>
      <c r="G106" s="41">
        <f t="shared" si="24"/>
        <v>6.3784595774496761E-3</v>
      </c>
      <c r="H106" s="55">
        <v>1</v>
      </c>
      <c r="I106" s="86">
        <f t="shared" si="25"/>
        <v>6.7567567567567571E-3</v>
      </c>
      <c r="J106" s="12" t="b">
        <v>0</v>
      </c>
      <c r="K106" s="12" t="b">
        <v>0</v>
      </c>
      <c r="L106" s="12" t="s">
        <v>184</v>
      </c>
    </row>
    <row r="107" spans="1:12" x14ac:dyDescent="0.25">
      <c r="A107" s="13" t="s">
        <v>62</v>
      </c>
      <c r="B107" s="12" t="s">
        <v>66</v>
      </c>
      <c r="C107" s="12">
        <v>17</v>
      </c>
      <c r="D107" s="47" t="s">
        <v>64</v>
      </c>
      <c r="E107" s="15">
        <v>12009</v>
      </c>
      <c r="F107" s="40">
        <v>41238</v>
      </c>
      <c r="G107" s="41">
        <f t="shared" si="24"/>
        <v>2.6655342121490653E-2</v>
      </c>
      <c r="H107" s="55">
        <v>4</v>
      </c>
      <c r="I107" s="86">
        <f t="shared" si="25"/>
        <v>2.7027027027027029E-2</v>
      </c>
      <c r="J107" s="12" t="b">
        <v>0</v>
      </c>
      <c r="K107" s="12" t="b">
        <v>0</v>
      </c>
      <c r="L107" s="12" t="s">
        <v>186</v>
      </c>
    </row>
    <row r="108" spans="1:12" ht="30" x14ac:dyDescent="0.25">
      <c r="A108" s="13" t="s">
        <v>75</v>
      </c>
      <c r="B108" s="12" t="s">
        <v>76</v>
      </c>
      <c r="C108" s="12">
        <v>19</v>
      </c>
      <c r="D108" s="51" t="s">
        <v>77</v>
      </c>
      <c r="E108" s="15">
        <v>12009</v>
      </c>
      <c r="F108" s="40">
        <v>1028</v>
      </c>
      <c r="G108" s="41">
        <f t="shared" si="24"/>
        <v>6.6447673749678424E-4</v>
      </c>
      <c r="H108" s="55">
        <v>0</v>
      </c>
      <c r="I108" s="86">
        <f t="shared" si="25"/>
        <v>0</v>
      </c>
      <c r="J108" s="12" t="b">
        <v>0</v>
      </c>
      <c r="K108" s="12" t="b">
        <v>0</v>
      </c>
      <c r="L108" s="12" t="s">
        <v>194</v>
      </c>
    </row>
    <row r="109" spans="1:12" s="24" customFormat="1" x14ac:dyDescent="0.25">
      <c r="A109" s="23" t="s">
        <v>16</v>
      </c>
      <c r="B109" s="24" t="s">
        <v>22</v>
      </c>
      <c r="C109" s="24">
        <v>99</v>
      </c>
      <c r="D109" s="25" t="s">
        <v>17</v>
      </c>
      <c r="E109" s="26">
        <v>12009</v>
      </c>
      <c r="F109" s="54">
        <v>316</v>
      </c>
      <c r="G109" s="45">
        <f t="shared" si="24"/>
        <v>2.042554951838364E-4</v>
      </c>
      <c r="H109" s="52">
        <v>0</v>
      </c>
      <c r="I109" s="67">
        <f t="shared" si="25"/>
        <v>0</v>
      </c>
      <c r="J109" s="24" t="b">
        <v>0</v>
      </c>
      <c r="K109" s="24" t="b">
        <v>0</v>
      </c>
    </row>
    <row r="110" spans="1:12" x14ac:dyDescent="0.25">
      <c r="A110" s="13" t="s">
        <v>5</v>
      </c>
      <c r="B110" s="12" t="s">
        <v>7</v>
      </c>
      <c r="C110" s="12">
        <v>1</v>
      </c>
      <c r="D110" s="14" t="s">
        <v>6</v>
      </c>
      <c r="E110" s="15">
        <v>13079</v>
      </c>
      <c r="F110" s="6">
        <v>759102</v>
      </c>
      <c r="G110" s="41">
        <f>F110/1646438</f>
        <v>0.46105714275302195</v>
      </c>
      <c r="H110" s="84">
        <v>68</v>
      </c>
      <c r="I110" s="86">
        <f>(H110/SUM(H$110:H$119))</f>
        <v>0.45945945945945948</v>
      </c>
      <c r="J110" s="12" t="b">
        <v>1</v>
      </c>
      <c r="K110" s="12" t="b">
        <v>1</v>
      </c>
      <c r="L110" s="12" t="s">
        <v>175</v>
      </c>
    </row>
    <row r="111" spans="1:12" x14ac:dyDescent="0.25">
      <c r="A111" s="13" t="s">
        <v>26</v>
      </c>
      <c r="B111" s="12" t="s">
        <v>28</v>
      </c>
      <c r="C111" s="12">
        <v>4</v>
      </c>
      <c r="D111" s="29" t="s">
        <v>27</v>
      </c>
      <c r="E111" s="15">
        <v>13079</v>
      </c>
      <c r="F111" s="6">
        <v>151507</v>
      </c>
      <c r="G111" s="41">
        <f t="shared" ref="G111:G119" si="26">F111/1646438</f>
        <v>9.2021078230701672E-2</v>
      </c>
      <c r="H111" s="55">
        <v>14</v>
      </c>
      <c r="I111" s="86">
        <f t="shared" ref="I111:I119" si="27">(H111/SUM(H$110:H$119))</f>
        <v>9.45945945945946E-2</v>
      </c>
      <c r="J111" s="12" t="b">
        <v>1</v>
      </c>
      <c r="K111" s="12" t="b">
        <v>0</v>
      </c>
      <c r="L111" s="12" t="s">
        <v>189</v>
      </c>
    </row>
    <row r="112" spans="1:12" x14ac:dyDescent="0.25">
      <c r="A112" s="13" t="s">
        <v>29</v>
      </c>
      <c r="B112" s="12" t="s">
        <v>31</v>
      </c>
      <c r="C112" s="12">
        <v>2</v>
      </c>
      <c r="D112" s="31" t="s">
        <v>30</v>
      </c>
      <c r="E112" s="15">
        <v>13079</v>
      </c>
      <c r="F112" s="6">
        <v>292247</v>
      </c>
      <c r="G112" s="41">
        <f t="shared" si="26"/>
        <v>0.17750258436697888</v>
      </c>
      <c r="H112" s="55">
        <v>28</v>
      </c>
      <c r="I112" s="86">
        <f t="shared" si="27"/>
        <v>0.1891891891891892</v>
      </c>
      <c r="J112" s="12" t="b">
        <v>0</v>
      </c>
      <c r="K112" s="12" t="b">
        <v>0</v>
      </c>
      <c r="L112" s="12" t="s">
        <v>190</v>
      </c>
    </row>
    <row r="113" spans="1:12" x14ac:dyDescent="0.25">
      <c r="A113" s="13" t="s">
        <v>38</v>
      </c>
      <c r="B113" s="12" t="s">
        <v>39</v>
      </c>
      <c r="C113" s="12">
        <v>3</v>
      </c>
      <c r="D113" s="20" t="s">
        <v>13</v>
      </c>
      <c r="E113" s="15">
        <v>13079</v>
      </c>
      <c r="F113" s="6">
        <v>293393</v>
      </c>
      <c r="G113" s="41">
        <f t="shared" si="26"/>
        <v>0.17819863244167106</v>
      </c>
      <c r="H113" s="55">
        <v>26</v>
      </c>
      <c r="I113" s="86">
        <f t="shared" si="27"/>
        <v>0.17567567567567569</v>
      </c>
      <c r="J113" s="12" t="b">
        <v>0</v>
      </c>
      <c r="K113" s="12" t="b">
        <v>0</v>
      </c>
      <c r="L113" s="12" t="s">
        <v>192</v>
      </c>
    </row>
    <row r="114" spans="1:12" x14ac:dyDescent="0.25">
      <c r="A114" s="13" t="s">
        <v>61</v>
      </c>
      <c r="B114" s="12" t="s">
        <v>91</v>
      </c>
      <c r="C114" s="12">
        <v>13</v>
      </c>
      <c r="D114" s="37" t="s">
        <v>49</v>
      </c>
      <c r="E114" s="15">
        <v>13079</v>
      </c>
      <c r="F114" s="6">
        <v>27135</v>
      </c>
      <c r="G114" s="41">
        <f t="shared" si="26"/>
        <v>1.6481033601022328E-2</v>
      </c>
      <c r="H114" s="55">
        <v>2</v>
      </c>
      <c r="I114" s="86">
        <f t="shared" si="27"/>
        <v>1.3513513513513514E-2</v>
      </c>
      <c r="J114" s="12" t="b">
        <v>0</v>
      </c>
      <c r="K114" s="12" t="b">
        <v>0</v>
      </c>
      <c r="L114" s="12" t="s">
        <v>193</v>
      </c>
    </row>
    <row r="115" spans="1:12" x14ac:dyDescent="0.25">
      <c r="A115" s="13" t="s">
        <v>58</v>
      </c>
      <c r="B115" s="12" t="s">
        <v>59</v>
      </c>
      <c r="C115" s="12">
        <v>15</v>
      </c>
      <c r="D115" s="46" t="s">
        <v>60</v>
      </c>
      <c r="E115" s="15">
        <v>13079</v>
      </c>
      <c r="F115" s="6">
        <v>12617</v>
      </c>
      <c r="G115" s="41">
        <f t="shared" si="26"/>
        <v>7.663209911335866E-3</v>
      </c>
      <c r="H115" s="55">
        <v>1</v>
      </c>
      <c r="I115" s="86">
        <f t="shared" si="27"/>
        <v>6.7567567567567571E-3</v>
      </c>
      <c r="J115" s="12" t="b">
        <v>0</v>
      </c>
      <c r="K115" s="12" t="b">
        <v>0</v>
      </c>
      <c r="L115" s="12" t="s">
        <v>184</v>
      </c>
    </row>
    <row r="116" spans="1:12" x14ac:dyDescent="0.25">
      <c r="A116" s="13" t="s">
        <v>62</v>
      </c>
      <c r="B116" s="12" t="s">
        <v>66</v>
      </c>
      <c r="C116" s="12">
        <v>17</v>
      </c>
      <c r="D116" s="47" t="s">
        <v>64</v>
      </c>
      <c r="E116" s="15">
        <v>13079</v>
      </c>
      <c r="F116" s="6">
        <v>41199</v>
      </c>
      <c r="G116" s="41">
        <f t="shared" si="26"/>
        <v>2.5023110496720801E-2</v>
      </c>
      <c r="H116" s="55">
        <v>4</v>
      </c>
      <c r="I116" s="86">
        <f t="shared" si="27"/>
        <v>2.7027027027027029E-2</v>
      </c>
      <c r="J116" s="12" t="b">
        <v>0</v>
      </c>
      <c r="K116" s="12" t="b">
        <v>0</v>
      </c>
      <c r="L116" s="12" t="s">
        <v>186</v>
      </c>
    </row>
    <row r="117" spans="1:12" ht="30" x14ac:dyDescent="0.25">
      <c r="A117" s="13" t="s">
        <v>75</v>
      </c>
      <c r="B117" s="12" t="s">
        <v>76</v>
      </c>
      <c r="C117" s="12">
        <v>19</v>
      </c>
      <c r="D117" s="51" t="s">
        <v>77</v>
      </c>
      <c r="E117" s="15">
        <v>13079</v>
      </c>
      <c r="F117" s="40">
        <v>16257</v>
      </c>
      <c r="G117" s="41">
        <f t="shared" si="26"/>
        <v>9.8740432375831952E-3</v>
      </c>
      <c r="H117" s="55">
        <v>0</v>
      </c>
      <c r="I117" s="86">
        <f t="shared" si="27"/>
        <v>0</v>
      </c>
      <c r="J117" s="12" t="b">
        <v>0</v>
      </c>
      <c r="K117" s="12" t="b">
        <v>0</v>
      </c>
      <c r="L117" s="12" t="s">
        <v>195</v>
      </c>
    </row>
    <row r="118" spans="1:12" x14ac:dyDescent="0.25">
      <c r="A118" s="13" t="s">
        <v>78</v>
      </c>
      <c r="B118" s="12" t="s">
        <v>80</v>
      </c>
      <c r="C118" s="12">
        <v>21</v>
      </c>
      <c r="D118" s="53" t="s">
        <v>82</v>
      </c>
      <c r="E118" s="15">
        <v>13079</v>
      </c>
      <c r="F118" s="6">
        <v>52793</v>
      </c>
      <c r="G118" s="41">
        <f t="shared" si="26"/>
        <v>3.20649790638943E-2</v>
      </c>
      <c r="H118" s="55">
        <v>5</v>
      </c>
      <c r="I118" s="86">
        <f t="shared" si="27"/>
        <v>3.3783783783783786E-2</v>
      </c>
      <c r="J118" s="12" t="b">
        <v>0</v>
      </c>
      <c r="K118" s="12" t="b">
        <v>0</v>
      </c>
      <c r="L118" s="12" t="s">
        <v>196</v>
      </c>
    </row>
    <row r="119" spans="1:12" s="24" customFormat="1" x14ac:dyDescent="0.25">
      <c r="A119" s="23" t="s">
        <v>79</v>
      </c>
      <c r="B119" s="24" t="s">
        <v>81</v>
      </c>
      <c r="C119" s="24">
        <v>20</v>
      </c>
      <c r="D119" s="56" t="s">
        <v>83</v>
      </c>
      <c r="E119" s="26">
        <v>13079</v>
      </c>
      <c r="F119" s="52">
        <v>188</v>
      </c>
      <c r="G119" s="45">
        <f t="shared" si="26"/>
        <v>1.14185897069917E-4</v>
      </c>
      <c r="H119" s="52">
        <v>0</v>
      </c>
      <c r="I119" s="67">
        <f t="shared" si="27"/>
        <v>0</v>
      </c>
      <c r="J119" s="24" t="b">
        <v>0</v>
      </c>
      <c r="K119" s="24" t="b">
        <v>0</v>
      </c>
      <c r="L119" s="24" t="s">
        <v>197</v>
      </c>
    </row>
    <row r="120" spans="1:12" x14ac:dyDescent="0.25">
      <c r="A120" s="13" t="s">
        <v>5</v>
      </c>
      <c r="B120" s="12" t="s">
        <v>7</v>
      </c>
      <c r="C120" s="12">
        <v>1</v>
      </c>
      <c r="D120" s="14" t="s">
        <v>6</v>
      </c>
      <c r="E120" s="15">
        <v>14338</v>
      </c>
      <c r="F120" s="6">
        <v>729619</v>
      </c>
      <c r="G120" s="41">
        <f>F120/1699889</f>
        <v>0.4292156723174278</v>
      </c>
      <c r="H120" s="84">
        <v>64</v>
      </c>
      <c r="I120" s="86">
        <f>(H120/SUM(H$120:H$130))</f>
        <v>0.43243243243243246</v>
      </c>
      <c r="J120" s="12" t="b">
        <v>1</v>
      </c>
      <c r="K120" s="12" t="b">
        <v>1</v>
      </c>
      <c r="L120" s="12" t="s">
        <v>175</v>
      </c>
    </row>
    <row r="121" spans="1:12" x14ac:dyDescent="0.25">
      <c r="A121" s="13" t="s">
        <v>26</v>
      </c>
      <c r="B121" s="12" t="s">
        <v>28</v>
      </c>
      <c r="C121" s="12">
        <v>4</v>
      </c>
      <c r="D121" s="29" t="s">
        <v>27</v>
      </c>
      <c r="E121" s="15">
        <v>14338</v>
      </c>
      <c r="F121" s="6">
        <v>161834</v>
      </c>
      <c r="G121" s="41">
        <f t="shared" ref="G121:G130" si="28">F121/1699889</f>
        <v>9.5202686763665154E-2</v>
      </c>
      <c r="H121" s="55">
        <v>14</v>
      </c>
      <c r="I121" s="86">
        <f t="shared" ref="I121:I130" si="29">(H121/SUM(H$120:H$130))</f>
        <v>9.45945945945946E-2</v>
      </c>
      <c r="J121" s="12" t="b">
        <v>1</v>
      </c>
      <c r="K121" s="12" t="b">
        <v>0</v>
      </c>
      <c r="L121" s="12" t="s">
        <v>189</v>
      </c>
    </row>
    <row r="122" spans="1:12" x14ac:dyDescent="0.25">
      <c r="A122" s="13" t="s">
        <v>29</v>
      </c>
      <c r="B122" s="12" t="s">
        <v>31</v>
      </c>
      <c r="C122" s="12">
        <v>2</v>
      </c>
      <c r="D122" s="31" t="s">
        <v>30</v>
      </c>
      <c r="E122" s="15">
        <v>14338</v>
      </c>
      <c r="F122" s="6">
        <v>309355</v>
      </c>
      <c r="G122" s="41">
        <f t="shared" si="28"/>
        <v>0.18198541198866514</v>
      </c>
      <c r="H122" s="55">
        <v>30</v>
      </c>
      <c r="I122" s="86">
        <f t="shared" si="29"/>
        <v>0.20270270270270271</v>
      </c>
      <c r="J122" s="12" t="b">
        <v>0</v>
      </c>
      <c r="K122" s="12" t="b">
        <v>0</v>
      </c>
      <c r="L122" s="12" t="s">
        <v>190</v>
      </c>
    </row>
    <row r="123" spans="1:12" x14ac:dyDescent="0.25">
      <c r="A123" s="13" t="s">
        <v>38</v>
      </c>
      <c r="B123" s="12" t="s">
        <v>39</v>
      </c>
      <c r="C123" s="12">
        <v>3</v>
      </c>
      <c r="D123" s="20" t="s">
        <v>13</v>
      </c>
      <c r="E123" s="15">
        <v>14338</v>
      </c>
      <c r="F123" s="6">
        <v>301625</v>
      </c>
      <c r="G123" s="41">
        <f t="shared" si="28"/>
        <v>0.17743805624955511</v>
      </c>
      <c r="H123" s="55">
        <v>26</v>
      </c>
      <c r="I123" s="86">
        <f t="shared" si="29"/>
        <v>0.17567567567567569</v>
      </c>
      <c r="J123" s="12" t="b">
        <v>0</v>
      </c>
      <c r="K123" s="12" t="b">
        <v>0</v>
      </c>
      <c r="L123" s="12" t="s">
        <v>192</v>
      </c>
    </row>
    <row r="124" spans="1:12" x14ac:dyDescent="0.25">
      <c r="A124" s="13" t="s">
        <v>61</v>
      </c>
      <c r="B124" s="12" t="s">
        <v>91</v>
      </c>
      <c r="C124" s="12">
        <v>13</v>
      </c>
      <c r="D124" s="37" t="s">
        <v>49</v>
      </c>
      <c r="E124" s="15">
        <v>14338</v>
      </c>
      <c r="F124" s="6">
        <v>40893</v>
      </c>
      <c r="G124" s="41">
        <f t="shared" si="28"/>
        <v>2.4056276615708437E-2</v>
      </c>
      <c r="H124" s="55">
        <v>3</v>
      </c>
      <c r="I124" s="86">
        <f t="shared" si="29"/>
        <v>2.0270270270270271E-2</v>
      </c>
      <c r="J124" s="12" t="b">
        <v>0</v>
      </c>
      <c r="K124" s="12" t="b">
        <v>0</v>
      </c>
      <c r="L124" s="12" t="s">
        <v>193</v>
      </c>
    </row>
    <row r="125" spans="1:12" x14ac:dyDescent="0.25">
      <c r="A125" s="13" t="s">
        <v>58</v>
      </c>
      <c r="B125" s="12" t="s">
        <v>59</v>
      </c>
      <c r="C125" s="12">
        <v>15</v>
      </c>
      <c r="D125" s="46" t="s">
        <v>60</v>
      </c>
      <c r="E125" s="15">
        <v>14338</v>
      </c>
      <c r="F125" s="6">
        <v>15016</v>
      </c>
      <c r="G125" s="41">
        <f t="shared" si="28"/>
        <v>8.8335179532310643E-3</v>
      </c>
      <c r="H125" s="55">
        <v>1</v>
      </c>
      <c r="I125" s="86">
        <f t="shared" si="29"/>
        <v>6.7567567567567571E-3</v>
      </c>
      <c r="J125" s="12" t="b">
        <v>0</v>
      </c>
      <c r="K125" s="12" t="b">
        <v>0</v>
      </c>
      <c r="L125" s="12" t="s">
        <v>198</v>
      </c>
    </row>
    <row r="126" spans="1:12" x14ac:dyDescent="0.25">
      <c r="A126" s="13" t="s">
        <v>62</v>
      </c>
      <c r="B126" s="12" t="s">
        <v>66</v>
      </c>
      <c r="C126" s="12">
        <v>17</v>
      </c>
      <c r="D126" s="47" t="s">
        <v>64</v>
      </c>
      <c r="E126" s="15">
        <v>14338</v>
      </c>
      <c r="F126" s="6">
        <v>33783</v>
      </c>
      <c r="G126" s="41">
        <f t="shared" si="28"/>
        <v>1.9873650573655102E-2</v>
      </c>
      <c r="H126" s="55">
        <v>3</v>
      </c>
      <c r="I126" s="86">
        <f t="shared" si="29"/>
        <v>2.0270270270270271E-2</v>
      </c>
      <c r="J126" s="12" t="b">
        <v>0</v>
      </c>
      <c r="K126" s="12" t="b">
        <v>0</v>
      </c>
      <c r="L126" s="12" t="s">
        <v>199</v>
      </c>
    </row>
    <row r="127" spans="1:12" ht="30" x14ac:dyDescent="0.25">
      <c r="A127" s="13" t="s">
        <v>75</v>
      </c>
      <c r="B127" s="12" t="s">
        <v>76</v>
      </c>
      <c r="C127" s="12">
        <v>19</v>
      </c>
      <c r="D127" s="51" t="s">
        <v>77</v>
      </c>
      <c r="E127" s="15">
        <v>14338</v>
      </c>
      <c r="F127" s="40">
        <v>31032</v>
      </c>
      <c r="G127" s="41">
        <f t="shared" si="28"/>
        <v>1.8255309611392274E-2</v>
      </c>
      <c r="H127" s="55">
        <v>3</v>
      </c>
      <c r="I127" s="86">
        <f t="shared" si="29"/>
        <v>2.0270270270270271E-2</v>
      </c>
      <c r="J127" s="12" t="b">
        <v>0</v>
      </c>
      <c r="K127" s="12" t="b">
        <v>0</v>
      </c>
      <c r="L127" s="12" t="s">
        <v>195</v>
      </c>
    </row>
    <row r="128" spans="1:12" x14ac:dyDescent="0.25">
      <c r="A128" s="13" t="s">
        <v>84</v>
      </c>
      <c r="B128" s="12" t="s">
        <v>85</v>
      </c>
      <c r="C128" s="12">
        <v>21</v>
      </c>
      <c r="D128" s="53" t="s">
        <v>82</v>
      </c>
      <c r="E128" s="15">
        <v>14338</v>
      </c>
      <c r="F128" s="6">
        <v>50829</v>
      </c>
      <c r="G128" s="41">
        <f t="shared" si="28"/>
        <v>2.9901364147894363E-2</v>
      </c>
      <c r="H128" s="55">
        <v>4</v>
      </c>
      <c r="I128" s="86">
        <f t="shared" si="29"/>
        <v>2.7027027027027029E-2</v>
      </c>
      <c r="J128" s="12" t="b">
        <v>0</v>
      </c>
      <c r="K128" s="12" t="b">
        <v>0</v>
      </c>
      <c r="L128" s="12" t="s">
        <v>196</v>
      </c>
    </row>
    <row r="129" spans="1:13" x14ac:dyDescent="0.25">
      <c r="A129" s="13" t="s">
        <v>86</v>
      </c>
      <c r="B129" s="12" t="s">
        <v>88</v>
      </c>
      <c r="C129" s="12">
        <v>22</v>
      </c>
      <c r="D129" s="4" t="s">
        <v>15</v>
      </c>
      <c r="E129" s="15">
        <v>14338</v>
      </c>
      <c r="F129" s="6">
        <v>17350</v>
      </c>
      <c r="G129" s="41">
        <f t="shared" si="28"/>
        <v>1.0206548780538024E-2</v>
      </c>
      <c r="H129" s="55">
        <v>0</v>
      </c>
      <c r="I129" s="86">
        <f t="shared" si="29"/>
        <v>0</v>
      </c>
      <c r="J129" s="12" t="b">
        <v>0</v>
      </c>
      <c r="K129" s="12" t="b">
        <v>0</v>
      </c>
      <c r="L129" s="12" t="s">
        <v>200</v>
      </c>
    </row>
    <row r="130" spans="1:13" s="24" customFormat="1" x14ac:dyDescent="0.25">
      <c r="A130" s="23" t="s">
        <v>87</v>
      </c>
      <c r="B130" s="24" t="s">
        <v>89</v>
      </c>
      <c r="C130" s="24">
        <v>23</v>
      </c>
      <c r="D130" s="58" t="s">
        <v>90</v>
      </c>
      <c r="E130" s="26">
        <v>14338</v>
      </c>
      <c r="F130" s="8">
        <v>8553</v>
      </c>
      <c r="G130" s="45">
        <f t="shared" si="28"/>
        <v>5.0315049982675338E-3</v>
      </c>
      <c r="H130" s="52">
        <v>0</v>
      </c>
      <c r="I130" s="67">
        <f t="shared" si="29"/>
        <v>0</v>
      </c>
      <c r="J130" s="24" t="b">
        <v>0</v>
      </c>
      <c r="K130" s="24" t="b">
        <v>0</v>
      </c>
      <c r="L130" s="24" t="s">
        <v>201</v>
      </c>
    </row>
    <row r="131" spans="1:13" x14ac:dyDescent="0.25">
      <c r="A131" s="13" t="s">
        <v>5</v>
      </c>
      <c r="B131" s="12" t="s">
        <v>7</v>
      </c>
      <c r="C131" s="12">
        <v>1</v>
      </c>
      <c r="D131" s="14" t="s">
        <v>6</v>
      </c>
      <c r="E131" s="15">
        <v>15788</v>
      </c>
      <c r="F131" s="6">
        <v>894632</v>
      </c>
      <c r="G131" s="41">
        <f>F131/2010783</f>
        <v>0.44491722876113432</v>
      </c>
      <c r="H131" s="84">
        <v>66</v>
      </c>
      <c r="I131" s="86">
        <f>(H131/SUM(H$131:H$139))</f>
        <v>0.44594594594594594</v>
      </c>
      <c r="J131" s="12" t="b">
        <v>1</v>
      </c>
      <c r="K131" s="12" t="b">
        <v>0</v>
      </c>
      <c r="L131" s="12" t="s">
        <v>202</v>
      </c>
    </row>
    <row r="132" spans="1:13" x14ac:dyDescent="0.25">
      <c r="A132" s="13" t="s">
        <v>26</v>
      </c>
      <c r="B132" s="12" t="s">
        <v>28</v>
      </c>
      <c r="C132" s="12">
        <v>4</v>
      </c>
      <c r="D132" s="29" t="s">
        <v>27</v>
      </c>
      <c r="E132" s="15">
        <v>15788</v>
      </c>
      <c r="F132" s="6">
        <v>175179</v>
      </c>
      <c r="G132" s="41">
        <f t="shared" ref="G132:G139" si="30">F132/2010783</f>
        <v>8.7119793632629672E-2</v>
      </c>
      <c r="H132" s="55">
        <v>13</v>
      </c>
      <c r="I132" s="86">
        <f t="shared" ref="I132:I139" si="31">(H132/SUM(H$131:H$139))</f>
        <v>8.7837837837837843E-2</v>
      </c>
      <c r="J132" s="12" t="b">
        <v>1</v>
      </c>
      <c r="K132" s="12" t="b">
        <v>0</v>
      </c>
      <c r="L132" s="12" t="s">
        <v>203</v>
      </c>
      <c r="M132" s="89"/>
    </row>
    <row r="133" spans="1:13" x14ac:dyDescent="0.25">
      <c r="A133" s="13" t="s">
        <v>29</v>
      </c>
      <c r="B133" s="12" t="s">
        <v>31</v>
      </c>
      <c r="C133" s="12">
        <v>2</v>
      </c>
      <c r="D133" s="31" t="s">
        <v>30</v>
      </c>
      <c r="E133" s="15">
        <v>15788</v>
      </c>
      <c r="F133" s="6">
        <v>376850</v>
      </c>
      <c r="G133" s="41">
        <f t="shared" si="30"/>
        <v>0.18741455442979177</v>
      </c>
      <c r="H133" s="55">
        <v>28</v>
      </c>
      <c r="I133" s="86">
        <f t="shared" si="31"/>
        <v>0.1891891891891892</v>
      </c>
      <c r="J133" s="12" t="b">
        <v>1</v>
      </c>
      <c r="K133" s="12" t="b">
        <v>0</v>
      </c>
      <c r="L133" s="12" t="s">
        <v>204</v>
      </c>
    </row>
    <row r="134" spans="1:13" x14ac:dyDescent="0.25">
      <c r="A134" s="13" t="s">
        <v>38</v>
      </c>
      <c r="B134" s="12" t="s">
        <v>39</v>
      </c>
      <c r="C134" s="12">
        <v>3</v>
      </c>
      <c r="D134" s="20" t="s">
        <v>13</v>
      </c>
      <c r="E134" s="15">
        <v>15788</v>
      </c>
      <c r="F134" s="6">
        <v>421523</v>
      </c>
      <c r="G134" s="41">
        <f t="shared" si="30"/>
        <v>0.20963127299166542</v>
      </c>
      <c r="H134" s="55">
        <v>31</v>
      </c>
      <c r="I134" s="86">
        <f t="shared" si="31"/>
        <v>0.20945945945945946</v>
      </c>
      <c r="J134" s="12" t="b">
        <v>1</v>
      </c>
      <c r="K134" s="12" t="b">
        <v>0</v>
      </c>
      <c r="L134" s="12" t="s">
        <v>205</v>
      </c>
    </row>
    <row r="135" spans="1:13" x14ac:dyDescent="0.25">
      <c r="A135" s="13" t="s">
        <v>62</v>
      </c>
      <c r="B135" s="12" t="s">
        <v>66</v>
      </c>
      <c r="C135" s="12">
        <v>17</v>
      </c>
      <c r="D135" s="47" t="s">
        <v>64</v>
      </c>
      <c r="E135" s="15">
        <v>15788</v>
      </c>
      <c r="F135" s="6">
        <v>31323</v>
      </c>
      <c r="G135" s="41">
        <f t="shared" si="30"/>
        <v>1.557751383416311E-2</v>
      </c>
      <c r="H135" s="55">
        <v>2</v>
      </c>
      <c r="I135" s="86">
        <f t="shared" si="31"/>
        <v>1.3513513513513514E-2</v>
      </c>
      <c r="J135" s="12" t="b">
        <v>0</v>
      </c>
      <c r="K135" s="12" t="b">
        <v>0</v>
      </c>
      <c r="L135" s="12" t="s">
        <v>206</v>
      </c>
    </row>
    <row r="136" spans="1:13" ht="30" x14ac:dyDescent="0.25">
      <c r="A136" s="13" t="s">
        <v>75</v>
      </c>
      <c r="B136" s="12" t="s">
        <v>76</v>
      </c>
      <c r="C136" s="12">
        <v>19</v>
      </c>
      <c r="D136" s="51" t="s">
        <v>77</v>
      </c>
      <c r="E136" s="15">
        <v>15788</v>
      </c>
      <c r="F136" s="40">
        <v>43309</v>
      </c>
      <c r="G136" s="41">
        <f t="shared" si="30"/>
        <v>2.1538375846622933E-2</v>
      </c>
      <c r="H136" s="55">
        <v>3</v>
      </c>
      <c r="I136" s="86">
        <f t="shared" si="31"/>
        <v>2.0270270270270271E-2</v>
      </c>
      <c r="J136" s="12" t="b">
        <v>0</v>
      </c>
      <c r="K136" s="12" t="b">
        <v>0</v>
      </c>
      <c r="L136" s="12" t="s">
        <v>195</v>
      </c>
    </row>
    <row r="137" spans="1:13" x14ac:dyDescent="0.25">
      <c r="A137" s="13" t="s">
        <v>84</v>
      </c>
      <c r="B137" s="12" t="s">
        <v>85</v>
      </c>
      <c r="C137" s="12">
        <v>21</v>
      </c>
      <c r="D137" s="53" t="s">
        <v>82</v>
      </c>
      <c r="E137" s="15">
        <v>15788</v>
      </c>
      <c r="F137" s="6">
        <v>24572</v>
      </c>
      <c r="G137" s="41">
        <f t="shared" si="30"/>
        <v>1.2220115248636974E-2</v>
      </c>
      <c r="H137" s="55">
        <v>2</v>
      </c>
      <c r="I137" s="86">
        <f t="shared" si="31"/>
        <v>1.3513513513513514E-2</v>
      </c>
      <c r="J137" s="12" t="b">
        <v>0</v>
      </c>
      <c r="K137" s="12" t="b">
        <v>0</v>
      </c>
      <c r="L137" s="12" t="s">
        <v>196</v>
      </c>
    </row>
    <row r="138" spans="1:13" x14ac:dyDescent="0.25">
      <c r="A138" s="13" t="s">
        <v>87</v>
      </c>
      <c r="B138" s="12" t="s">
        <v>89</v>
      </c>
      <c r="C138" s="12">
        <v>23</v>
      </c>
      <c r="D138" s="57" t="s">
        <v>90</v>
      </c>
      <c r="E138" s="15">
        <v>15788</v>
      </c>
      <c r="F138" s="6">
        <v>43367</v>
      </c>
      <c r="G138" s="41">
        <f t="shared" si="30"/>
        <v>2.1567220331582274E-2</v>
      </c>
      <c r="H138" s="55">
        <v>3</v>
      </c>
      <c r="I138" s="86">
        <f t="shared" si="31"/>
        <v>2.0270270270270271E-2</v>
      </c>
      <c r="J138" s="12" t="b">
        <v>0</v>
      </c>
      <c r="K138" s="12" t="b">
        <v>0</v>
      </c>
      <c r="L138" s="12" t="s">
        <v>201</v>
      </c>
    </row>
    <row r="139" spans="1:13" s="24" customFormat="1" x14ac:dyDescent="0.25">
      <c r="A139" s="23" t="s">
        <v>16</v>
      </c>
      <c r="B139" s="24" t="s">
        <v>22</v>
      </c>
      <c r="C139" s="24">
        <v>99</v>
      </c>
      <c r="D139" s="25" t="s">
        <v>17</v>
      </c>
      <c r="E139" s="26">
        <v>15788</v>
      </c>
      <c r="F139" s="52">
        <v>28</v>
      </c>
      <c r="G139" s="45">
        <f t="shared" si="30"/>
        <v>1.3924923773475307E-5</v>
      </c>
      <c r="H139" s="52">
        <v>0</v>
      </c>
      <c r="I139" s="67">
        <f t="shared" si="31"/>
        <v>0</v>
      </c>
      <c r="J139" s="24" t="b">
        <v>1</v>
      </c>
      <c r="K139" s="24" t="b">
        <v>1</v>
      </c>
    </row>
    <row r="140" spans="1:13" x14ac:dyDescent="0.25">
      <c r="A140" s="13" t="s">
        <v>5</v>
      </c>
      <c r="B140" s="12" t="s">
        <v>7</v>
      </c>
      <c r="C140" s="12">
        <v>1</v>
      </c>
      <c r="D140" s="14" t="s">
        <v>6</v>
      </c>
      <c r="E140" s="15">
        <v>16740</v>
      </c>
      <c r="F140" s="6">
        <v>671755</v>
      </c>
      <c r="G140" s="41">
        <f>F140/2049184</f>
        <v>0.3278158525539922</v>
      </c>
      <c r="H140" s="84">
        <v>48</v>
      </c>
      <c r="I140" s="86">
        <f>(H140/SUM(H$140:H$147))</f>
        <v>0.32432432432432434</v>
      </c>
      <c r="J140" s="12" t="b">
        <v>0</v>
      </c>
      <c r="K140" s="12" t="b">
        <v>0</v>
      </c>
      <c r="L140" s="12" t="s">
        <v>207</v>
      </c>
    </row>
    <row r="141" spans="1:13" x14ac:dyDescent="0.25">
      <c r="A141" s="13" t="s">
        <v>26</v>
      </c>
      <c r="B141" s="12" t="s">
        <v>28</v>
      </c>
      <c r="C141" s="12">
        <v>4</v>
      </c>
      <c r="D141" s="29" t="s">
        <v>27</v>
      </c>
      <c r="E141" s="15">
        <v>16740</v>
      </c>
      <c r="F141" s="6">
        <v>167073</v>
      </c>
      <c r="G141" s="41">
        <f t="shared" ref="G141:G147" si="32">F141/2049184</f>
        <v>8.1531477895591606E-2</v>
      </c>
      <c r="H141" s="55">
        <v>11</v>
      </c>
      <c r="I141" s="86">
        <f t="shared" ref="I141:I147" si="33">(H141/SUM(H$140:H$147))</f>
        <v>7.4324324324324328E-2</v>
      </c>
      <c r="J141" s="12" t="b">
        <v>0</v>
      </c>
      <c r="K141" s="12" t="b">
        <v>0</v>
      </c>
      <c r="L141" s="12" t="s">
        <v>203</v>
      </c>
    </row>
    <row r="142" spans="1:13" x14ac:dyDescent="0.25">
      <c r="A142" s="13" t="s">
        <v>29</v>
      </c>
      <c r="B142" s="12" t="s">
        <v>31</v>
      </c>
      <c r="C142" s="12">
        <v>2</v>
      </c>
      <c r="D142" s="31" t="s">
        <v>30</v>
      </c>
      <c r="E142" s="15">
        <v>16740</v>
      </c>
      <c r="F142" s="6">
        <v>479158</v>
      </c>
      <c r="G142" s="41">
        <f t="shared" si="32"/>
        <v>0.2338286849789965</v>
      </c>
      <c r="H142" s="55">
        <v>38</v>
      </c>
      <c r="I142" s="86">
        <f t="shared" si="33"/>
        <v>0.25675675675675674</v>
      </c>
      <c r="J142" s="12" t="b">
        <v>1</v>
      </c>
      <c r="K142" s="12" t="b">
        <v>1</v>
      </c>
      <c r="L142" s="12" t="s">
        <v>204</v>
      </c>
    </row>
    <row r="143" spans="1:13" x14ac:dyDescent="0.25">
      <c r="A143" s="13" t="s">
        <v>38</v>
      </c>
      <c r="B143" s="12" t="s">
        <v>39</v>
      </c>
      <c r="C143" s="12">
        <v>3</v>
      </c>
      <c r="D143" s="20" t="s">
        <v>13</v>
      </c>
      <c r="E143" s="15">
        <v>16740</v>
      </c>
      <c r="F143" s="6">
        <v>373688</v>
      </c>
      <c r="G143" s="41">
        <f t="shared" si="32"/>
        <v>0.18235941721192436</v>
      </c>
      <c r="H143" s="55">
        <v>26</v>
      </c>
      <c r="I143" s="86">
        <f t="shared" si="33"/>
        <v>0.17567567567567569</v>
      </c>
      <c r="J143" s="12" t="b">
        <v>0</v>
      </c>
      <c r="K143" s="12" t="b">
        <v>0</v>
      </c>
      <c r="L143" s="12" t="s">
        <v>192</v>
      </c>
    </row>
    <row r="144" spans="1:13" x14ac:dyDescent="0.25">
      <c r="A144" s="13" t="s">
        <v>62</v>
      </c>
      <c r="B144" s="12" t="s">
        <v>66</v>
      </c>
      <c r="C144" s="12">
        <v>17</v>
      </c>
      <c r="D144" s="47" t="s">
        <v>64</v>
      </c>
      <c r="E144" s="15">
        <v>16740</v>
      </c>
      <c r="F144" s="6">
        <v>38459</v>
      </c>
      <c r="G144" s="41">
        <f t="shared" si="32"/>
        <v>1.8767958367818603E-2</v>
      </c>
      <c r="H144" s="55">
        <v>3</v>
      </c>
      <c r="I144" s="86">
        <f t="shared" si="33"/>
        <v>2.0270270270270271E-2</v>
      </c>
      <c r="J144" s="12" t="b">
        <v>0</v>
      </c>
      <c r="K144" s="12" t="b">
        <v>0</v>
      </c>
      <c r="L144" s="12" t="s">
        <v>206</v>
      </c>
    </row>
    <row r="145" spans="1:13" x14ac:dyDescent="0.25">
      <c r="A145" s="13" t="s">
        <v>61</v>
      </c>
      <c r="B145" s="12" t="s">
        <v>91</v>
      </c>
      <c r="C145" s="12">
        <v>13</v>
      </c>
      <c r="D145" s="37" t="s">
        <v>49</v>
      </c>
      <c r="E145" s="15">
        <v>16740</v>
      </c>
      <c r="F145" s="6">
        <v>255236</v>
      </c>
      <c r="G145" s="41">
        <f t="shared" si="32"/>
        <v>0.12455494479753892</v>
      </c>
      <c r="H145" s="55">
        <v>18</v>
      </c>
      <c r="I145" s="86">
        <f t="shared" si="33"/>
        <v>0.12162162162162163</v>
      </c>
      <c r="J145" s="12" t="b">
        <v>0</v>
      </c>
      <c r="K145" s="12" t="b">
        <v>0</v>
      </c>
      <c r="L145" s="12" t="s">
        <v>193</v>
      </c>
    </row>
    <row r="146" spans="1:13" x14ac:dyDescent="0.25">
      <c r="A146" s="13" t="s">
        <v>87</v>
      </c>
      <c r="B146" s="12" t="s">
        <v>89</v>
      </c>
      <c r="C146" s="12">
        <v>23</v>
      </c>
      <c r="D146" s="57" t="s">
        <v>90</v>
      </c>
      <c r="E146" s="15">
        <v>16740</v>
      </c>
      <c r="F146" s="6">
        <v>63760</v>
      </c>
      <c r="G146" s="41">
        <f t="shared" si="32"/>
        <v>3.1114824242234957E-2</v>
      </c>
      <c r="H146" s="55">
        <v>4</v>
      </c>
      <c r="I146" s="86">
        <f t="shared" si="33"/>
        <v>2.7027027027027029E-2</v>
      </c>
      <c r="J146" s="12" t="b">
        <v>0</v>
      </c>
      <c r="K146" s="12" t="b">
        <v>0</v>
      </c>
      <c r="L146" s="12" t="s">
        <v>201</v>
      </c>
    </row>
    <row r="147" spans="1:13" s="24" customFormat="1" x14ac:dyDescent="0.25">
      <c r="A147" s="23" t="s">
        <v>16</v>
      </c>
      <c r="B147" s="24" t="s">
        <v>22</v>
      </c>
      <c r="C147" s="24">
        <v>99</v>
      </c>
      <c r="D147" s="25" t="s">
        <v>17</v>
      </c>
      <c r="E147" s="26">
        <v>16740</v>
      </c>
      <c r="F147" s="52">
        <v>55</v>
      </c>
      <c r="G147" s="45">
        <f t="shared" si="32"/>
        <v>2.6839951902806191E-5</v>
      </c>
      <c r="H147" s="52">
        <v>0</v>
      </c>
      <c r="I147" s="67">
        <f t="shared" si="33"/>
        <v>0</v>
      </c>
      <c r="J147" s="24" t="b">
        <v>0</v>
      </c>
      <c r="K147" s="24" t="b">
        <v>0</v>
      </c>
    </row>
    <row r="148" spans="1:13" x14ac:dyDescent="0.25">
      <c r="A148" s="13" t="s">
        <v>5</v>
      </c>
      <c r="B148" s="12" t="s">
        <v>7</v>
      </c>
      <c r="C148" s="12">
        <v>1</v>
      </c>
      <c r="D148" s="14" t="s">
        <v>6</v>
      </c>
      <c r="E148" s="15">
        <v>17468</v>
      </c>
      <c r="F148" s="6">
        <v>834089</v>
      </c>
      <c r="G148" s="41">
        <f>F148/2084141</f>
        <v>0.40020756753021991</v>
      </c>
      <c r="H148" s="84">
        <v>57</v>
      </c>
      <c r="I148" s="86">
        <f>(H148/SUM(H$148:H$155))</f>
        <v>0.38513513513513514</v>
      </c>
      <c r="J148" s="12" t="b">
        <v>1</v>
      </c>
      <c r="K148" s="12" t="b">
        <v>1</v>
      </c>
      <c r="L148" s="12" t="s">
        <v>207</v>
      </c>
    </row>
    <row r="149" spans="1:13" x14ac:dyDescent="0.25">
      <c r="A149" s="13" t="s">
        <v>26</v>
      </c>
      <c r="B149" s="12" t="s">
        <v>28</v>
      </c>
      <c r="C149" s="12">
        <v>4</v>
      </c>
      <c r="D149" s="29" t="s">
        <v>27</v>
      </c>
      <c r="E149" s="15">
        <v>17468</v>
      </c>
      <c r="F149" s="6">
        <v>144206</v>
      </c>
      <c r="G149" s="41">
        <f t="shared" ref="G149:G155" si="34">F149/2084141</f>
        <v>6.9192055623875731E-2</v>
      </c>
      <c r="H149" s="55">
        <v>10</v>
      </c>
      <c r="I149" s="86">
        <f t="shared" ref="I149:I155" si="35">(H149/SUM(H$148:H$155))</f>
        <v>6.7567567567567571E-2</v>
      </c>
      <c r="J149" s="12" t="b">
        <v>0</v>
      </c>
      <c r="K149" s="12" t="b">
        <v>0</v>
      </c>
      <c r="L149" s="12" t="s">
        <v>203</v>
      </c>
    </row>
    <row r="150" spans="1:13" x14ac:dyDescent="0.25">
      <c r="A150" s="13" t="s">
        <v>29</v>
      </c>
      <c r="B150" s="12" t="s">
        <v>31</v>
      </c>
      <c r="C150" s="12">
        <v>2</v>
      </c>
      <c r="D150" s="31" t="s">
        <v>30</v>
      </c>
      <c r="E150" s="15">
        <v>17468</v>
      </c>
      <c r="F150" s="6">
        <v>574895</v>
      </c>
      <c r="G150" s="41">
        <f t="shared" si="34"/>
        <v>0.27584266131706059</v>
      </c>
      <c r="H150" s="55">
        <v>49</v>
      </c>
      <c r="I150" s="86">
        <f t="shared" si="35"/>
        <v>0.33108108108108109</v>
      </c>
      <c r="J150" s="12" t="b">
        <v>0</v>
      </c>
      <c r="K150" s="12" t="b">
        <v>0</v>
      </c>
      <c r="L150" s="12" t="s">
        <v>204</v>
      </c>
    </row>
    <row r="151" spans="1:13" x14ac:dyDescent="0.25">
      <c r="A151" s="13" t="s">
        <v>38</v>
      </c>
      <c r="B151" s="12" t="s">
        <v>39</v>
      </c>
      <c r="C151" s="12">
        <v>3</v>
      </c>
      <c r="D151" s="20" t="s">
        <v>13</v>
      </c>
      <c r="E151" s="15">
        <v>17468</v>
      </c>
      <c r="F151" s="6">
        <v>259324</v>
      </c>
      <c r="G151" s="41">
        <f t="shared" si="34"/>
        <v>0.1244272820313021</v>
      </c>
      <c r="H151" s="55">
        <v>17</v>
      </c>
      <c r="I151" s="86">
        <f t="shared" si="35"/>
        <v>0.11486486486486487</v>
      </c>
      <c r="J151" s="12" t="b">
        <v>0</v>
      </c>
      <c r="K151" s="12" t="b">
        <v>0</v>
      </c>
      <c r="L151" s="12" t="s">
        <v>205</v>
      </c>
    </row>
    <row r="152" spans="1:13" x14ac:dyDescent="0.25">
      <c r="A152" s="13" t="s">
        <v>62</v>
      </c>
      <c r="B152" s="12" t="s">
        <v>66</v>
      </c>
      <c r="C152" s="12">
        <v>17</v>
      </c>
      <c r="D152" s="47" t="s">
        <v>64</v>
      </c>
      <c r="E152" s="15">
        <v>17468</v>
      </c>
      <c r="F152" s="6">
        <v>94570</v>
      </c>
      <c r="G152" s="41">
        <f t="shared" si="34"/>
        <v>4.5376008628974722E-2</v>
      </c>
      <c r="H152" s="55">
        <v>6</v>
      </c>
      <c r="I152" s="86">
        <f t="shared" si="35"/>
        <v>4.0540540540540543E-2</v>
      </c>
      <c r="J152" s="12" t="b">
        <v>0</v>
      </c>
      <c r="K152" s="12" t="b">
        <v>0</v>
      </c>
      <c r="L152" s="12" t="s">
        <v>206</v>
      </c>
    </row>
    <row r="153" spans="1:13" x14ac:dyDescent="0.25">
      <c r="A153" s="13" t="s">
        <v>61</v>
      </c>
      <c r="B153" s="12" t="s">
        <v>91</v>
      </c>
      <c r="C153" s="12">
        <v>13</v>
      </c>
      <c r="D153" s="37" t="s">
        <v>49</v>
      </c>
      <c r="E153" s="15">
        <v>17468</v>
      </c>
      <c r="F153" s="6">
        <v>141094</v>
      </c>
      <c r="G153" s="41">
        <f t="shared" si="34"/>
        <v>6.7698874500333711E-2</v>
      </c>
      <c r="H153" s="55">
        <v>9</v>
      </c>
      <c r="I153" s="86">
        <f t="shared" si="35"/>
        <v>6.0810810810810814E-2</v>
      </c>
      <c r="J153" s="12" t="b">
        <v>0</v>
      </c>
      <c r="K153" s="12" t="b">
        <v>0</v>
      </c>
      <c r="L153" s="12" t="s">
        <v>193</v>
      </c>
    </row>
    <row r="154" spans="1:13" x14ac:dyDescent="0.25">
      <c r="A154" s="13" t="s">
        <v>87</v>
      </c>
      <c r="B154" s="12" t="s">
        <v>89</v>
      </c>
      <c r="C154" s="12">
        <v>23</v>
      </c>
      <c r="D154" s="57" t="s">
        <v>90</v>
      </c>
      <c r="E154" s="15">
        <v>17468</v>
      </c>
      <c r="F154" s="6">
        <v>24724</v>
      </c>
      <c r="G154" s="41">
        <f t="shared" si="34"/>
        <v>1.1862920982793391E-2</v>
      </c>
      <c r="H154" s="55">
        <v>0</v>
      </c>
      <c r="I154" s="86">
        <f t="shared" si="35"/>
        <v>0</v>
      </c>
      <c r="J154" s="12" t="b">
        <v>0</v>
      </c>
      <c r="K154" s="12" t="b">
        <v>0</v>
      </c>
      <c r="L154" s="12" t="s">
        <v>208</v>
      </c>
    </row>
    <row r="155" spans="1:13" s="24" customFormat="1" x14ac:dyDescent="0.25">
      <c r="A155" s="23" t="s">
        <v>16</v>
      </c>
      <c r="B155" s="24" t="s">
        <v>22</v>
      </c>
      <c r="C155" s="24">
        <v>99</v>
      </c>
      <c r="D155" s="25" t="s">
        <v>17</v>
      </c>
      <c r="E155" s="26">
        <v>17468</v>
      </c>
      <c r="F155" s="8">
        <v>11239</v>
      </c>
      <c r="G155" s="45">
        <f t="shared" si="34"/>
        <v>5.3926293854398523E-3</v>
      </c>
      <c r="H155" s="52">
        <v>0</v>
      </c>
      <c r="I155" s="67">
        <f t="shared" si="35"/>
        <v>0</v>
      </c>
      <c r="J155" s="24" t="b">
        <v>0</v>
      </c>
      <c r="K155" s="24" t="b">
        <v>0</v>
      </c>
      <c r="M155" s="24" t="s">
        <v>209</v>
      </c>
    </row>
    <row r="156" spans="1:13" x14ac:dyDescent="0.25">
      <c r="A156" s="13" t="s">
        <v>5</v>
      </c>
      <c r="B156" s="12" t="s">
        <v>7</v>
      </c>
      <c r="C156" s="12">
        <v>1</v>
      </c>
      <c r="D156" s="14" t="s">
        <v>6</v>
      </c>
      <c r="E156" s="15">
        <v>18511</v>
      </c>
      <c r="F156" s="6">
        <v>813224</v>
      </c>
      <c r="G156" s="41">
        <f>F156/2054330</f>
        <v>0.39585850374574677</v>
      </c>
      <c r="H156" s="84">
        <v>59</v>
      </c>
      <c r="I156" s="86">
        <f>(H156/SUM(H$156:H$162))</f>
        <v>0.39597315436241609</v>
      </c>
      <c r="J156" s="12" t="b">
        <v>1</v>
      </c>
      <c r="K156" s="12" t="b">
        <v>1</v>
      </c>
      <c r="L156" s="12" t="s">
        <v>207</v>
      </c>
      <c r="M156" s="12" t="s">
        <v>165</v>
      </c>
    </row>
    <row r="157" spans="1:13" x14ac:dyDescent="0.25">
      <c r="A157" s="13" t="s">
        <v>26</v>
      </c>
      <c r="B157" s="12" t="s">
        <v>28</v>
      </c>
      <c r="C157" s="12">
        <v>4</v>
      </c>
      <c r="D157" s="29" t="s">
        <v>27</v>
      </c>
      <c r="E157" s="15">
        <v>18511</v>
      </c>
      <c r="F157" s="6">
        <v>167969</v>
      </c>
      <c r="G157" s="41">
        <f t="shared" ref="G157:G162" si="36">F157/2054330</f>
        <v>8.1763397312019009E-2</v>
      </c>
      <c r="H157" s="55">
        <v>12</v>
      </c>
      <c r="I157" s="86">
        <f t="shared" ref="I157:I162" si="37">(H157/SUM(H$156:H$162))</f>
        <v>8.0536912751677847E-2</v>
      </c>
      <c r="J157" s="12" t="b">
        <v>0</v>
      </c>
      <c r="K157" s="12" t="b">
        <v>0</v>
      </c>
      <c r="L157" s="12" t="s">
        <v>203</v>
      </c>
    </row>
    <row r="158" spans="1:13" x14ac:dyDescent="0.25">
      <c r="A158" s="13" t="s">
        <v>29</v>
      </c>
      <c r="B158" s="12" t="s">
        <v>31</v>
      </c>
      <c r="C158" s="12">
        <v>2</v>
      </c>
      <c r="D158" s="31" t="s">
        <v>30</v>
      </c>
      <c r="E158" s="15">
        <v>18511</v>
      </c>
      <c r="F158" s="6">
        <v>438188</v>
      </c>
      <c r="G158" s="41">
        <f t="shared" si="36"/>
        <v>0.21329971328851743</v>
      </c>
      <c r="H158" s="55">
        <v>32</v>
      </c>
      <c r="I158" s="86">
        <f t="shared" si="37"/>
        <v>0.21476510067114093</v>
      </c>
      <c r="J158" s="12" t="b">
        <v>0</v>
      </c>
      <c r="K158" s="12" t="b">
        <v>0</v>
      </c>
      <c r="L158" s="12" t="s">
        <v>210</v>
      </c>
    </row>
    <row r="159" spans="1:13" x14ac:dyDescent="0.25">
      <c r="A159" s="13" t="s">
        <v>38</v>
      </c>
      <c r="B159" s="12" t="s">
        <v>39</v>
      </c>
      <c r="C159" s="12">
        <v>3</v>
      </c>
      <c r="D159" s="20" t="s">
        <v>13</v>
      </c>
      <c r="E159" s="15">
        <v>18511</v>
      </c>
      <c r="F159" s="6">
        <v>365236</v>
      </c>
      <c r="G159" s="41">
        <f t="shared" si="36"/>
        <v>0.17778837869280983</v>
      </c>
      <c r="H159" s="55">
        <v>27</v>
      </c>
      <c r="I159" s="86">
        <f t="shared" si="37"/>
        <v>0.18120805369127516</v>
      </c>
      <c r="J159" s="12" t="b">
        <v>0</v>
      </c>
      <c r="K159" s="12" t="b">
        <v>0</v>
      </c>
      <c r="L159" s="12" t="s">
        <v>205</v>
      </c>
    </row>
    <row r="160" spans="1:13" x14ac:dyDescent="0.25">
      <c r="A160" s="13" t="s">
        <v>62</v>
      </c>
      <c r="B160" s="12" t="s">
        <v>66</v>
      </c>
      <c r="C160" s="12">
        <v>17</v>
      </c>
      <c r="D160" s="47" t="s">
        <v>64</v>
      </c>
      <c r="E160" s="15">
        <v>18511</v>
      </c>
      <c r="F160" s="6">
        <v>168784</v>
      </c>
      <c r="G160" s="41">
        <f t="shared" si="36"/>
        <v>8.2160120331202874E-2</v>
      </c>
      <c r="H160" s="55">
        <v>12</v>
      </c>
      <c r="I160" s="86">
        <f t="shared" si="37"/>
        <v>8.0536912751677847E-2</v>
      </c>
      <c r="J160" s="12" t="b">
        <v>0</v>
      </c>
      <c r="K160" s="12" t="b">
        <v>0</v>
      </c>
      <c r="L160" s="12" t="s">
        <v>206</v>
      </c>
    </row>
    <row r="161" spans="1:12" x14ac:dyDescent="0.25">
      <c r="A161" s="13" t="s">
        <v>61</v>
      </c>
      <c r="B161" s="12" t="s">
        <v>91</v>
      </c>
      <c r="C161" s="12">
        <v>13</v>
      </c>
      <c r="D161" s="37" t="s">
        <v>49</v>
      </c>
      <c r="E161" s="15">
        <v>18511</v>
      </c>
      <c r="F161" s="6">
        <v>94523</v>
      </c>
      <c r="G161" s="41">
        <f t="shared" si="36"/>
        <v>4.6011595021247804E-2</v>
      </c>
      <c r="H161" s="55">
        <v>7</v>
      </c>
      <c r="I161" s="86">
        <f t="shared" si="37"/>
        <v>4.6979865771812082E-2</v>
      </c>
      <c r="J161" s="12" t="b">
        <v>0</v>
      </c>
      <c r="K161" s="12" t="b">
        <v>0</v>
      </c>
      <c r="L161" s="12" t="s">
        <v>193</v>
      </c>
    </row>
    <row r="162" spans="1:12" s="24" customFormat="1" x14ac:dyDescent="0.25">
      <c r="A162" s="23" t="s">
        <v>16</v>
      </c>
      <c r="B162" s="24" t="s">
        <v>22</v>
      </c>
      <c r="C162" s="24">
        <v>99</v>
      </c>
      <c r="D162" s="25" t="s">
        <v>17</v>
      </c>
      <c r="E162" s="26">
        <v>18511</v>
      </c>
      <c r="F162" s="8">
        <v>6406</v>
      </c>
      <c r="G162" s="45">
        <f t="shared" si="36"/>
        <v>3.118291608456285E-3</v>
      </c>
      <c r="H162" s="52">
        <v>0</v>
      </c>
      <c r="I162" s="67">
        <f t="shared" si="37"/>
        <v>0</v>
      </c>
      <c r="J162" s="24" t="b">
        <v>0</v>
      </c>
      <c r="K162" s="24" t="b">
        <v>0</v>
      </c>
    </row>
    <row r="163" spans="1:12" x14ac:dyDescent="0.25">
      <c r="A163" s="13" t="s">
        <v>5</v>
      </c>
      <c r="B163" s="12" t="s">
        <v>7</v>
      </c>
      <c r="C163" s="12">
        <v>1</v>
      </c>
      <c r="D163" s="14" t="s">
        <v>6</v>
      </c>
      <c r="E163" s="15">
        <v>19470</v>
      </c>
      <c r="F163" s="6">
        <v>836507</v>
      </c>
      <c r="G163" s="41">
        <f>F163/2070903</f>
        <v>0.40393345318443208</v>
      </c>
      <c r="H163" s="84">
        <v>61</v>
      </c>
      <c r="I163" s="86">
        <f>(H163/SUM(H$163:H$170))</f>
        <v>0.40939597315436244</v>
      </c>
      <c r="J163" s="12" t="b">
        <v>0</v>
      </c>
      <c r="K163" s="12" t="b">
        <v>0</v>
      </c>
      <c r="L163" s="12" t="s">
        <v>207</v>
      </c>
    </row>
    <row r="164" spans="1:12" x14ac:dyDescent="0.25">
      <c r="A164" s="13" t="s">
        <v>26</v>
      </c>
      <c r="B164" s="12" t="s">
        <v>28</v>
      </c>
      <c r="C164" s="12">
        <v>4</v>
      </c>
      <c r="D164" s="29" t="s">
        <v>27</v>
      </c>
      <c r="E164" s="15">
        <v>19470</v>
      </c>
      <c r="F164" s="6">
        <v>178942</v>
      </c>
      <c r="G164" s="41">
        <f t="shared" ref="G164:G170" si="38">F164/2070903</f>
        <v>8.6407716826910771E-2</v>
      </c>
      <c r="H164" s="55">
        <v>13</v>
      </c>
      <c r="I164" s="86">
        <f t="shared" ref="I164:I170" si="39">(H164/SUM(H$163:H$170))</f>
        <v>8.7248322147651006E-2</v>
      </c>
      <c r="J164" s="12" t="b">
        <v>0</v>
      </c>
      <c r="K164" s="12" t="b">
        <v>0</v>
      </c>
      <c r="L164" s="12" t="s">
        <v>203</v>
      </c>
    </row>
    <row r="165" spans="1:12" x14ac:dyDescent="0.25">
      <c r="A165" s="13" t="s">
        <v>29</v>
      </c>
      <c r="B165" s="12" t="s">
        <v>31</v>
      </c>
      <c r="C165" s="12">
        <v>2</v>
      </c>
      <c r="D165" s="31" t="s">
        <v>30</v>
      </c>
      <c r="E165" s="15">
        <v>19470</v>
      </c>
      <c r="F165" s="6">
        <v>456896</v>
      </c>
      <c r="G165" s="41">
        <f t="shared" si="38"/>
        <v>0.22062646101724706</v>
      </c>
      <c r="H165" s="55">
        <v>33</v>
      </c>
      <c r="I165" s="86">
        <f t="shared" si="39"/>
        <v>0.22147651006711411</v>
      </c>
      <c r="J165" s="12" t="b">
        <v>1</v>
      </c>
      <c r="K165" s="12" t="b">
        <v>1</v>
      </c>
      <c r="L165" s="12" t="s">
        <v>210</v>
      </c>
    </row>
    <row r="166" spans="1:12" x14ac:dyDescent="0.25">
      <c r="A166" s="13" t="s">
        <v>38</v>
      </c>
      <c r="B166" s="12" t="s">
        <v>39</v>
      </c>
      <c r="C166" s="12">
        <v>3</v>
      </c>
      <c r="D166" s="20" t="s">
        <v>13</v>
      </c>
      <c r="E166" s="15">
        <v>19470</v>
      </c>
      <c r="F166" s="6">
        <v>358509</v>
      </c>
      <c r="G166" s="41">
        <f t="shared" si="38"/>
        <v>0.17311723436587809</v>
      </c>
      <c r="H166" s="55">
        <v>26</v>
      </c>
      <c r="I166" s="86">
        <f t="shared" si="39"/>
        <v>0.17449664429530201</v>
      </c>
      <c r="J166" s="12" t="b">
        <v>1</v>
      </c>
      <c r="K166" s="12" t="b">
        <v>0</v>
      </c>
      <c r="L166" s="12" t="s">
        <v>205</v>
      </c>
    </row>
    <row r="167" spans="1:12" x14ac:dyDescent="0.25">
      <c r="A167" s="13" t="s">
        <v>62</v>
      </c>
      <c r="B167" s="12" t="s">
        <v>66</v>
      </c>
      <c r="C167" s="12">
        <v>17</v>
      </c>
      <c r="D167" s="47" t="s">
        <v>64</v>
      </c>
      <c r="E167" s="15">
        <v>19470</v>
      </c>
      <c r="F167" s="6">
        <v>116288</v>
      </c>
      <c r="G167" s="41">
        <f t="shared" si="38"/>
        <v>5.6153281925807243E-2</v>
      </c>
      <c r="H167" s="55">
        <v>9</v>
      </c>
      <c r="I167" s="86">
        <f t="shared" si="39"/>
        <v>6.0402684563758392E-2</v>
      </c>
      <c r="J167" s="12" t="b">
        <v>0</v>
      </c>
      <c r="K167" s="12" t="b">
        <v>0</v>
      </c>
      <c r="L167" s="12" t="s">
        <v>206</v>
      </c>
    </row>
    <row r="168" spans="1:12" x14ac:dyDescent="0.25">
      <c r="A168" s="13" t="s">
        <v>61</v>
      </c>
      <c r="B168" s="12" t="s">
        <v>91</v>
      </c>
      <c r="C168" s="12">
        <v>13</v>
      </c>
      <c r="D168" s="37" t="s">
        <v>49</v>
      </c>
      <c r="E168" s="15">
        <v>19470</v>
      </c>
      <c r="F168" s="6">
        <v>98940</v>
      </c>
      <c r="G168" s="41">
        <f t="shared" si="38"/>
        <v>4.7776259921396606E-2</v>
      </c>
      <c r="H168" s="55">
        <v>7</v>
      </c>
      <c r="I168" s="86">
        <f t="shared" si="39"/>
        <v>4.6979865771812082E-2</v>
      </c>
      <c r="J168" s="12" t="b">
        <v>0</v>
      </c>
      <c r="K168" s="12" t="b">
        <v>0</v>
      </c>
      <c r="L168" s="12" t="s">
        <v>193</v>
      </c>
    </row>
    <row r="169" spans="1:12" x14ac:dyDescent="0.25">
      <c r="A169" s="13" t="s">
        <v>87</v>
      </c>
      <c r="B169" s="12" t="s">
        <v>89</v>
      </c>
      <c r="C169" s="12">
        <v>23</v>
      </c>
      <c r="D169" s="57" t="s">
        <v>90</v>
      </c>
      <c r="E169" s="15">
        <v>19470</v>
      </c>
      <c r="F169" s="6">
        <v>16383</v>
      </c>
      <c r="G169" s="41">
        <f t="shared" si="38"/>
        <v>7.9110417049953578E-3</v>
      </c>
      <c r="H169" s="55">
        <v>0</v>
      </c>
      <c r="I169" s="86">
        <f t="shared" si="39"/>
        <v>0</v>
      </c>
      <c r="J169" s="12" t="b">
        <v>0</v>
      </c>
      <c r="K169" s="12" t="b">
        <v>0</v>
      </c>
      <c r="L169" s="12" t="s">
        <v>211</v>
      </c>
    </row>
    <row r="170" spans="1:12" s="24" customFormat="1" x14ac:dyDescent="0.25">
      <c r="A170" s="23" t="s">
        <v>93</v>
      </c>
      <c r="B170" s="24" t="s">
        <v>94</v>
      </c>
      <c r="C170" s="24">
        <v>15</v>
      </c>
      <c r="D170" s="7" t="s">
        <v>60</v>
      </c>
      <c r="E170" s="26">
        <v>19470</v>
      </c>
      <c r="F170" s="8">
        <v>8438</v>
      </c>
      <c r="G170" s="45">
        <f t="shared" si="38"/>
        <v>4.0745510533327731E-3</v>
      </c>
      <c r="H170" s="52">
        <v>0</v>
      </c>
      <c r="I170" s="67">
        <f t="shared" si="39"/>
        <v>0</v>
      </c>
      <c r="J170" s="24" t="b">
        <v>0</v>
      </c>
      <c r="K170" s="24" t="b">
        <v>0</v>
      </c>
      <c r="L170" s="24" t="s">
        <v>216</v>
      </c>
    </row>
    <row r="171" spans="1:12" x14ac:dyDescent="0.25">
      <c r="A171" s="13" t="s">
        <v>5</v>
      </c>
      <c r="B171" s="12" t="s">
        <v>7</v>
      </c>
      <c r="C171" s="12">
        <v>1</v>
      </c>
      <c r="D171" s="14" t="s">
        <v>6</v>
      </c>
      <c r="E171" s="15">
        <v>19624</v>
      </c>
      <c r="F171" s="6">
        <v>894913</v>
      </c>
      <c r="G171" s="41">
        <f>F171/2166391</f>
        <v>0.41308932690359218</v>
      </c>
      <c r="H171" s="84">
        <v>74</v>
      </c>
      <c r="I171" s="86">
        <f>(H171/SUM(H$171:H$178))</f>
        <v>0.42285714285714288</v>
      </c>
      <c r="J171" s="12" t="b">
        <v>1</v>
      </c>
      <c r="K171" s="12" t="b">
        <v>1</v>
      </c>
      <c r="L171" s="12" t="s">
        <v>207</v>
      </c>
    </row>
    <row r="172" spans="1:12" x14ac:dyDescent="0.25">
      <c r="A172" s="13" t="s">
        <v>26</v>
      </c>
      <c r="B172" s="12" t="s">
        <v>28</v>
      </c>
      <c r="C172" s="12">
        <v>4</v>
      </c>
      <c r="D172" s="29" t="s">
        <v>27</v>
      </c>
      <c r="E172" s="15">
        <v>19624</v>
      </c>
      <c r="F172" s="6">
        <v>169295</v>
      </c>
      <c r="G172" s="41">
        <f>F172/2166391</f>
        <v>7.8146096434115547E-2</v>
      </c>
      <c r="H172" s="55">
        <v>14</v>
      </c>
      <c r="I172" s="86">
        <f t="shared" ref="I172:I178" si="40">(H172/SUM(H$171:H$178))</f>
        <v>0.08</v>
      </c>
      <c r="J172" s="12" t="b">
        <v>0</v>
      </c>
      <c r="K172" s="12" t="b">
        <v>0</v>
      </c>
      <c r="L172" s="12" t="s">
        <v>203</v>
      </c>
    </row>
    <row r="173" spans="1:12" x14ac:dyDescent="0.25">
      <c r="A173" s="13" t="s">
        <v>29</v>
      </c>
      <c r="B173" s="12" t="s">
        <v>31</v>
      </c>
      <c r="C173" s="12">
        <v>2</v>
      </c>
      <c r="D173" s="31" t="s">
        <v>30</v>
      </c>
      <c r="E173" s="15">
        <v>19624</v>
      </c>
      <c r="F173" s="6">
        <v>499656</v>
      </c>
      <c r="G173" s="41">
        <f t="shared" ref="G173:G178" si="41">F173/2166391</f>
        <v>0.23063980601839648</v>
      </c>
      <c r="H173" s="55">
        <v>42</v>
      </c>
      <c r="I173" s="86">
        <f t="shared" si="40"/>
        <v>0.24</v>
      </c>
      <c r="J173" s="12" t="b">
        <v>0</v>
      </c>
      <c r="K173" s="12" t="b">
        <v>0</v>
      </c>
      <c r="L173" s="12" t="s">
        <v>210</v>
      </c>
    </row>
    <row r="174" spans="1:12" x14ac:dyDescent="0.25">
      <c r="A174" s="13" t="s">
        <v>38</v>
      </c>
      <c r="B174" s="12" t="s">
        <v>39</v>
      </c>
      <c r="C174" s="12">
        <v>3</v>
      </c>
      <c r="D174" s="20" t="s">
        <v>13</v>
      </c>
      <c r="E174" s="15">
        <v>19624</v>
      </c>
      <c r="F174" s="6">
        <v>364960</v>
      </c>
      <c r="G174" s="41">
        <f t="shared" si="41"/>
        <v>0.16846451079237312</v>
      </c>
      <c r="H174" s="55">
        <v>30</v>
      </c>
      <c r="I174" s="86">
        <f t="shared" si="40"/>
        <v>0.17142857142857143</v>
      </c>
      <c r="J174" s="12" t="b">
        <v>0</v>
      </c>
      <c r="K174" s="12" t="b">
        <v>0</v>
      </c>
      <c r="L174" s="12" t="s">
        <v>212</v>
      </c>
    </row>
    <row r="175" spans="1:12" x14ac:dyDescent="0.25">
      <c r="A175" s="13" t="s">
        <v>62</v>
      </c>
      <c r="B175" s="12" t="s">
        <v>66</v>
      </c>
      <c r="C175" s="12">
        <v>17</v>
      </c>
      <c r="D175" s="47" t="s">
        <v>64</v>
      </c>
      <c r="E175" s="15">
        <v>19624</v>
      </c>
      <c r="F175" s="6">
        <v>75449</v>
      </c>
      <c r="G175" s="41">
        <f t="shared" si="41"/>
        <v>3.4827046456526081E-2</v>
      </c>
      <c r="H175" s="55">
        <v>6</v>
      </c>
      <c r="I175" s="86">
        <f t="shared" si="40"/>
        <v>3.4285714285714287E-2</v>
      </c>
      <c r="J175" s="12" t="b">
        <v>0</v>
      </c>
      <c r="K175" s="12" t="b">
        <v>0</v>
      </c>
      <c r="L175" s="12" t="s">
        <v>199</v>
      </c>
    </row>
    <row r="176" spans="1:12" x14ac:dyDescent="0.25">
      <c r="A176" s="13" t="s">
        <v>61</v>
      </c>
      <c r="B176" s="12" t="s">
        <v>91</v>
      </c>
      <c r="C176" s="12">
        <v>13</v>
      </c>
      <c r="D176" s="37" t="s">
        <v>49</v>
      </c>
      <c r="E176" s="15">
        <v>19624</v>
      </c>
      <c r="F176" s="6">
        <v>93824</v>
      </c>
      <c r="G176" s="41">
        <f t="shared" si="41"/>
        <v>4.3308894839389565E-2</v>
      </c>
      <c r="H176" s="55">
        <v>8</v>
      </c>
      <c r="I176" s="86">
        <f t="shared" si="40"/>
        <v>4.5714285714285714E-2</v>
      </c>
      <c r="J176" s="12" t="b">
        <v>0</v>
      </c>
      <c r="K176" s="12" t="b">
        <v>0</v>
      </c>
      <c r="L176" s="12" t="s">
        <v>193</v>
      </c>
    </row>
    <row r="177" spans="1:12" x14ac:dyDescent="0.25">
      <c r="A177" s="13" t="s">
        <v>95</v>
      </c>
      <c r="B177" s="12" t="s">
        <v>96</v>
      </c>
      <c r="C177" s="12">
        <v>24</v>
      </c>
      <c r="D177" s="1" t="s">
        <v>11</v>
      </c>
      <c r="E177" s="15">
        <v>19624</v>
      </c>
      <c r="F177" s="6">
        <v>58573</v>
      </c>
      <c r="G177" s="41">
        <f t="shared" si="41"/>
        <v>2.70371322628279E-2</v>
      </c>
      <c r="H177" s="55">
        <v>0</v>
      </c>
      <c r="I177" s="86">
        <f t="shared" si="40"/>
        <v>0</v>
      </c>
      <c r="J177" s="12" t="b">
        <v>0</v>
      </c>
      <c r="K177" s="12" t="b">
        <v>0</v>
      </c>
      <c r="L177" s="12" t="s">
        <v>204</v>
      </c>
    </row>
    <row r="178" spans="1:12" s="24" customFormat="1" x14ac:dyDescent="0.25">
      <c r="A178" s="23" t="s">
        <v>93</v>
      </c>
      <c r="B178" s="24" t="s">
        <v>94</v>
      </c>
      <c r="C178" s="24">
        <v>15</v>
      </c>
      <c r="D178" s="7" t="s">
        <v>60</v>
      </c>
      <c r="E178" s="26">
        <v>19624</v>
      </c>
      <c r="F178" s="8">
        <v>9721</v>
      </c>
      <c r="G178" s="45">
        <f t="shared" si="41"/>
        <v>4.4871862927790968E-3</v>
      </c>
      <c r="H178" s="52">
        <v>1</v>
      </c>
      <c r="I178" s="67">
        <f t="shared" si="40"/>
        <v>5.7142857142857143E-3</v>
      </c>
      <c r="J178" s="24" t="b">
        <v>0</v>
      </c>
      <c r="K178" s="24" t="b">
        <v>0</v>
      </c>
      <c r="L178" s="24" t="s">
        <v>216</v>
      </c>
    </row>
    <row r="179" spans="1:12" x14ac:dyDescent="0.25">
      <c r="A179" s="13" t="s">
        <v>5</v>
      </c>
      <c r="B179" s="12" t="s">
        <v>7</v>
      </c>
      <c r="C179" s="12">
        <v>1</v>
      </c>
      <c r="D179" s="14" t="s">
        <v>6</v>
      </c>
      <c r="E179" s="15">
        <v>20954</v>
      </c>
      <c r="F179" s="6">
        <v>910170</v>
      </c>
      <c r="G179" s="41">
        <f>F179/2310175</f>
        <v>0.39398313980542599</v>
      </c>
      <c r="H179" s="84">
        <v>70</v>
      </c>
      <c r="I179" s="86">
        <f>(H179/SUM(H$179:H$187))</f>
        <v>0.4</v>
      </c>
      <c r="J179" s="12" t="b">
        <v>1</v>
      </c>
      <c r="K179" s="12" t="b">
        <v>1</v>
      </c>
      <c r="L179" s="12" t="s">
        <v>213</v>
      </c>
    </row>
    <row r="180" spans="1:12" x14ac:dyDescent="0.25">
      <c r="A180" s="13" t="s">
        <v>26</v>
      </c>
      <c r="B180" s="12" t="s">
        <v>28</v>
      </c>
      <c r="C180" s="12">
        <v>4</v>
      </c>
      <c r="D180" s="29" t="s">
        <v>27</v>
      </c>
      <c r="E180" s="15">
        <v>20954</v>
      </c>
      <c r="F180" s="6">
        <v>179822</v>
      </c>
      <c r="G180" s="41">
        <f t="shared" ref="G180:G187" si="42">F180/2310175</f>
        <v>7.7839124741632126E-2</v>
      </c>
      <c r="H180" s="55">
        <v>14</v>
      </c>
      <c r="I180" s="86">
        <f t="shared" ref="I180:I187" si="43">(H180/SUM(H$179:H$187))</f>
        <v>0.08</v>
      </c>
      <c r="J180" s="12" t="b">
        <v>1</v>
      </c>
      <c r="K180" s="12" t="b">
        <v>0</v>
      </c>
      <c r="L180" s="12" t="s">
        <v>203</v>
      </c>
    </row>
    <row r="181" spans="1:12" x14ac:dyDescent="0.25">
      <c r="A181" s="13" t="s">
        <v>29</v>
      </c>
      <c r="B181" s="12" t="s">
        <v>31</v>
      </c>
      <c r="C181" s="12">
        <v>2</v>
      </c>
      <c r="D181" s="31" t="s">
        <v>30</v>
      </c>
      <c r="E181" s="15">
        <v>20954</v>
      </c>
      <c r="F181" s="6">
        <v>578932</v>
      </c>
      <c r="G181" s="41">
        <f t="shared" si="42"/>
        <v>0.25060092850108756</v>
      </c>
      <c r="H181" s="55">
        <v>45</v>
      </c>
      <c r="I181" s="86">
        <f t="shared" si="43"/>
        <v>0.25714285714285712</v>
      </c>
      <c r="J181" s="12" t="b">
        <v>0</v>
      </c>
      <c r="K181" s="12" t="b">
        <v>0</v>
      </c>
      <c r="L181" s="12" t="s">
        <v>210</v>
      </c>
    </row>
    <row r="182" spans="1:12" x14ac:dyDescent="0.25">
      <c r="A182" s="13" t="s">
        <v>38</v>
      </c>
      <c r="B182" s="12" t="s">
        <v>39</v>
      </c>
      <c r="C182" s="12">
        <v>3</v>
      </c>
      <c r="D182" s="20" t="s">
        <v>13</v>
      </c>
      <c r="E182" s="15">
        <v>20954</v>
      </c>
      <c r="F182" s="6">
        <v>383843</v>
      </c>
      <c r="G182" s="41">
        <f t="shared" si="42"/>
        <v>0.16615321350114168</v>
      </c>
      <c r="H182" s="55">
        <v>30</v>
      </c>
      <c r="I182" s="86">
        <f t="shared" si="43"/>
        <v>0.17142857142857143</v>
      </c>
      <c r="J182" s="12" t="b">
        <v>0</v>
      </c>
      <c r="K182" s="12" t="b">
        <v>0</v>
      </c>
      <c r="L182" s="12" t="s">
        <v>212</v>
      </c>
    </row>
    <row r="183" spans="1:12" x14ac:dyDescent="0.25">
      <c r="A183" s="13" t="s">
        <v>62</v>
      </c>
      <c r="B183" s="12" t="s">
        <v>66</v>
      </c>
      <c r="C183" s="12">
        <v>17</v>
      </c>
      <c r="D183" s="47" t="s">
        <v>64</v>
      </c>
      <c r="E183" s="15">
        <v>20954</v>
      </c>
      <c r="F183" s="6">
        <v>122759</v>
      </c>
      <c r="G183" s="41">
        <f t="shared" si="42"/>
        <v>5.3138398606166197E-2</v>
      </c>
      <c r="H183" s="55">
        <v>9</v>
      </c>
      <c r="I183" s="86">
        <f t="shared" si="43"/>
        <v>5.1428571428571428E-2</v>
      </c>
      <c r="J183" s="12" t="b">
        <v>1</v>
      </c>
      <c r="K183" s="12" t="b">
        <v>0</v>
      </c>
      <c r="L183" s="12" t="s">
        <v>214</v>
      </c>
    </row>
    <row r="184" spans="1:12" x14ac:dyDescent="0.25">
      <c r="A184" s="13" t="s">
        <v>61</v>
      </c>
      <c r="B184" s="12" t="s">
        <v>91</v>
      </c>
      <c r="C184" s="12">
        <v>13</v>
      </c>
      <c r="D184" s="37" t="s">
        <v>49</v>
      </c>
      <c r="E184" s="15">
        <v>20954</v>
      </c>
      <c r="F184" s="6">
        <v>72315</v>
      </c>
      <c r="G184" s="41">
        <f t="shared" si="42"/>
        <v>3.1302823379181229E-2</v>
      </c>
      <c r="H184" s="55">
        <v>6</v>
      </c>
      <c r="I184" s="86">
        <f t="shared" si="43"/>
        <v>3.4285714285714287E-2</v>
      </c>
      <c r="J184" s="12" t="b">
        <v>0</v>
      </c>
      <c r="K184" s="12" t="b">
        <v>0</v>
      </c>
      <c r="L184" s="12" t="s">
        <v>193</v>
      </c>
    </row>
    <row r="185" spans="1:12" x14ac:dyDescent="0.25">
      <c r="A185" s="13" t="s">
        <v>95</v>
      </c>
      <c r="B185" s="12" t="s">
        <v>96</v>
      </c>
      <c r="C185" s="12">
        <v>24</v>
      </c>
      <c r="D185" s="1" t="s">
        <v>11</v>
      </c>
      <c r="E185" s="15">
        <v>20954</v>
      </c>
      <c r="F185" s="6">
        <v>53061</v>
      </c>
      <c r="G185" s="41">
        <f t="shared" si="42"/>
        <v>2.296838984059649E-2</v>
      </c>
      <c r="H185" s="55">
        <v>0</v>
      </c>
      <c r="I185" s="86">
        <f t="shared" si="43"/>
        <v>0</v>
      </c>
      <c r="J185" s="12" t="b">
        <v>0</v>
      </c>
      <c r="K185" s="12" t="b">
        <v>0</v>
      </c>
      <c r="L185" s="12" t="s">
        <v>215</v>
      </c>
    </row>
    <row r="186" spans="1:12" x14ac:dyDescent="0.25">
      <c r="A186" s="13" t="s">
        <v>58</v>
      </c>
      <c r="B186" s="12" t="s">
        <v>59</v>
      </c>
      <c r="C186" s="12">
        <v>15</v>
      </c>
      <c r="D186" s="46" t="s">
        <v>60</v>
      </c>
      <c r="E186" s="15">
        <v>20954</v>
      </c>
      <c r="F186" s="6">
        <v>9202</v>
      </c>
      <c r="G186" s="41">
        <f t="shared" si="42"/>
        <v>3.9832480223359699E-3</v>
      </c>
      <c r="H186" s="55">
        <v>1</v>
      </c>
      <c r="I186" s="86">
        <f t="shared" si="43"/>
        <v>5.7142857142857143E-3</v>
      </c>
      <c r="J186" s="12" t="b">
        <v>0</v>
      </c>
      <c r="K186" s="12" t="b">
        <v>0</v>
      </c>
    </row>
    <row r="187" spans="1:12" s="24" customFormat="1" x14ac:dyDescent="0.25">
      <c r="A187" s="23" t="s">
        <v>16</v>
      </c>
      <c r="B187" s="24" t="s">
        <v>22</v>
      </c>
      <c r="C187" s="24">
        <v>99</v>
      </c>
      <c r="D187" s="25" t="s">
        <v>17</v>
      </c>
      <c r="E187" s="26">
        <v>20954</v>
      </c>
      <c r="F187" s="52">
        <v>71</v>
      </c>
      <c r="G187" s="45">
        <f t="shared" si="42"/>
        <v>3.0733602432716138E-5</v>
      </c>
      <c r="H187" s="52">
        <v>0</v>
      </c>
      <c r="I187" s="67">
        <f t="shared" si="43"/>
        <v>0</v>
      </c>
      <c r="J187" s="24" t="b">
        <v>0</v>
      </c>
      <c r="K187" s="24" t="b">
        <v>0</v>
      </c>
    </row>
    <row r="188" spans="1:12" x14ac:dyDescent="0.25">
      <c r="A188" s="13" t="s">
        <v>5</v>
      </c>
      <c r="B188" s="12" t="s">
        <v>7</v>
      </c>
      <c r="C188" s="12">
        <v>1</v>
      </c>
      <c r="D188" s="14" t="s">
        <v>6</v>
      </c>
      <c r="E188" s="15">
        <v>22235</v>
      </c>
      <c r="F188" s="6">
        <v>1023794</v>
      </c>
      <c r="G188" s="41">
        <f>F188/2431947</f>
        <v>0.42097710188585524</v>
      </c>
      <c r="H188" s="84">
        <v>76</v>
      </c>
      <c r="I188" s="86">
        <f>(H188/SUM(H$188:H$197))</f>
        <v>0.43428571428571427</v>
      </c>
      <c r="J188" s="12" t="b">
        <v>1</v>
      </c>
      <c r="K188" s="12" t="b">
        <v>1</v>
      </c>
      <c r="L188" s="12" t="s">
        <v>217</v>
      </c>
    </row>
    <row r="189" spans="1:12" x14ac:dyDescent="0.25">
      <c r="A189" s="13" t="s">
        <v>26</v>
      </c>
      <c r="B189" s="12" t="s">
        <v>28</v>
      </c>
      <c r="C189" s="12">
        <v>4</v>
      </c>
      <c r="D189" s="29" t="s">
        <v>27</v>
      </c>
      <c r="E189" s="15">
        <v>22235</v>
      </c>
      <c r="F189" s="6">
        <v>140979</v>
      </c>
      <c r="G189" s="41">
        <f t="shared" ref="G189:G197" si="44">F189/2431947</f>
        <v>5.7969602133599127E-2</v>
      </c>
      <c r="H189" s="55">
        <v>11</v>
      </c>
      <c r="I189" s="86">
        <f t="shared" ref="I189:I197" si="45">(H189/SUM(H$188:H$197))</f>
        <v>6.2857142857142861E-2</v>
      </c>
      <c r="J189" s="12" t="b">
        <v>1</v>
      </c>
      <c r="K189" s="12" t="b">
        <v>0</v>
      </c>
      <c r="L189" s="12" t="s">
        <v>203</v>
      </c>
    </row>
    <row r="190" spans="1:12" x14ac:dyDescent="0.25">
      <c r="A190" s="13" t="s">
        <v>29</v>
      </c>
      <c r="B190" s="12" t="s">
        <v>31</v>
      </c>
      <c r="C190" s="12">
        <v>2</v>
      </c>
      <c r="D190" s="31" t="s">
        <v>30</v>
      </c>
      <c r="E190" s="15">
        <v>22235</v>
      </c>
      <c r="F190" s="6">
        <v>512041</v>
      </c>
      <c r="G190" s="41">
        <f t="shared" si="44"/>
        <v>0.2105477627596325</v>
      </c>
      <c r="H190" s="55">
        <v>38</v>
      </c>
      <c r="I190" s="86">
        <f t="shared" si="45"/>
        <v>0.21714285714285714</v>
      </c>
      <c r="J190" s="12" t="b">
        <v>0</v>
      </c>
      <c r="K190" s="12" t="b">
        <v>0</v>
      </c>
      <c r="L190" s="12" t="s">
        <v>210</v>
      </c>
    </row>
    <row r="191" spans="1:12" x14ac:dyDescent="0.25">
      <c r="A191" s="13" t="s">
        <v>38</v>
      </c>
      <c r="B191" s="12" t="s">
        <v>39</v>
      </c>
      <c r="C191" s="12">
        <v>3</v>
      </c>
      <c r="D191" s="20" t="s">
        <v>13</v>
      </c>
      <c r="E191" s="15">
        <v>22235</v>
      </c>
      <c r="F191" s="6">
        <v>435764</v>
      </c>
      <c r="G191" s="41">
        <f t="shared" si="44"/>
        <v>0.17918318121241952</v>
      </c>
      <c r="H191" s="55">
        <v>32</v>
      </c>
      <c r="I191" s="86">
        <f t="shared" si="45"/>
        <v>0.18285714285714286</v>
      </c>
      <c r="J191" s="12" t="b">
        <v>0</v>
      </c>
      <c r="K191" s="12" t="b">
        <v>0</v>
      </c>
      <c r="L191" s="12" t="s">
        <v>218</v>
      </c>
    </row>
    <row r="192" spans="1:12" x14ac:dyDescent="0.25">
      <c r="A192" s="13" t="s">
        <v>62</v>
      </c>
      <c r="B192" s="12" t="s">
        <v>66</v>
      </c>
      <c r="C192" s="12">
        <v>17</v>
      </c>
      <c r="D192" s="47" t="s">
        <v>64</v>
      </c>
      <c r="E192" s="15">
        <v>22235</v>
      </c>
      <c r="F192" s="6">
        <v>52330</v>
      </c>
      <c r="G192" s="41">
        <f t="shared" si="44"/>
        <v>2.1517738667824585E-2</v>
      </c>
      <c r="H192" s="55">
        <v>0</v>
      </c>
      <c r="I192" s="86">
        <f t="shared" si="45"/>
        <v>0</v>
      </c>
      <c r="J192" s="12" t="b">
        <v>0</v>
      </c>
      <c r="K192" s="12" t="b">
        <v>0</v>
      </c>
      <c r="L192" s="12" t="s">
        <v>219</v>
      </c>
    </row>
    <row r="193" spans="1:12" x14ac:dyDescent="0.25">
      <c r="A193" s="13" t="s">
        <v>61</v>
      </c>
      <c r="B193" s="12" t="s">
        <v>91</v>
      </c>
      <c r="C193" s="12">
        <v>13</v>
      </c>
      <c r="D193" s="37" t="s">
        <v>49</v>
      </c>
      <c r="E193" s="15">
        <v>22235</v>
      </c>
      <c r="F193" s="6">
        <v>27298</v>
      </c>
      <c r="G193" s="41">
        <f t="shared" si="44"/>
        <v>1.1224751197291718E-2</v>
      </c>
      <c r="H193" s="55">
        <v>0</v>
      </c>
      <c r="I193" s="86">
        <f t="shared" si="45"/>
        <v>0</v>
      </c>
      <c r="J193" s="12" t="b">
        <v>0</v>
      </c>
      <c r="K193" s="12" t="b">
        <v>0</v>
      </c>
      <c r="L193" s="12" t="s">
        <v>220</v>
      </c>
    </row>
    <row r="194" spans="1:12" x14ac:dyDescent="0.25">
      <c r="A194" s="13" t="s">
        <v>95</v>
      </c>
      <c r="B194" s="12" t="s">
        <v>96</v>
      </c>
      <c r="C194" s="12">
        <v>24</v>
      </c>
      <c r="D194" s="1" t="s">
        <v>11</v>
      </c>
      <c r="E194" s="15">
        <v>22235</v>
      </c>
      <c r="F194" s="6">
        <v>81134</v>
      </c>
      <c r="G194" s="41">
        <f t="shared" si="44"/>
        <v>3.3361746781488247E-2</v>
      </c>
      <c r="H194" s="55">
        <v>6</v>
      </c>
      <c r="I194" s="86">
        <f t="shared" si="45"/>
        <v>3.4285714285714287E-2</v>
      </c>
      <c r="J194" s="12" t="b">
        <v>0</v>
      </c>
      <c r="K194" s="12" t="b">
        <v>0</v>
      </c>
      <c r="L194" s="12" t="s">
        <v>215</v>
      </c>
    </row>
    <row r="195" spans="1:12" x14ac:dyDescent="0.25">
      <c r="A195" s="13" t="s">
        <v>58</v>
      </c>
      <c r="B195" s="12" t="s">
        <v>59</v>
      </c>
      <c r="C195" s="12">
        <v>15</v>
      </c>
      <c r="D195" s="46" t="s">
        <v>60</v>
      </c>
      <c r="E195" s="15">
        <v>22235</v>
      </c>
      <c r="F195" s="6">
        <v>9058</v>
      </c>
      <c r="G195" s="41">
        <f t="shared" si="44"/>
        <v>3.7245877480060214E-3</v>
      </c>
      <c r="H195" s="55">
        <v>1</v>
      </c>
      <c r="I195" s="86">
        <f t="shared" si="45"/>
        <v>5.7142857142857143E-3</v>
      </c>
      <c r="J195" s="12" t="b">
        <v>0</v>
      </c>
      <c r="K195" s="12" t="b">
        <v>0</v>
      </c>
    </row>
    <row r="196" spans="1:12" x14ac:dyDescent="0.25">
      <c r="A196" s="13" t="s">
        <v>97</v>
      </c>
      <c r="B196" s="12" t="s">
        <v>98</v>
      </c>
      <c r="C196" s="12">
        <v>25</v>
      </c>
      <c r="D196" s="60" t="s">
        <v>99</v>
      </c>
      <c r="E196" s="15">
        <v>22235</v>
      </c>
      <c r="F196" s="6">
        <v>149440</v>
      </c>
      <c r="G196" s="41">
        <f t="shared" si="44"/>
        <v>6.1448707558182804E-2</v>
      </c>
      <c r="H196" s="55">
        <v>11</v>
      </c>
      <c r="I196" s="86">
        <f t="shared" si="45"/>
        <v>6.2857142857142861E-2</v>
      </c>
      <c r="J196" s="12" t="b">
        <v>0</v>
      </c>
      <c r="K196" s="12" t="b">
        <v>0</v>
      </c>
      <c r="L196" s="12" t="s">
        <v>193</v>
      </c>
    </row>
    <row r="197" spans="1:12" s="24" customFormat="1" x14ac:dyDescent="0.25">
      <c r="A197" s="23" t="s">
        <v>16</v>
      </c>
      <c r="B197" s="24" t="s">
        <v>22</v>
      </c>
      <c r="C197" s="24">
        <v>99</v>
      </c>
      <c r="D197" s="25" t="s">
        <v>17</v>
      </c>
      <c r="E197" s="26">
        <v>22235</v>
      </c>
      <c r="F197" s="52">
        <v>109</v>
      </c>
      <c r="G197" s="45">
        <f t="shared" si="44"/>
        <v>4.4820055700227018E-5</v>
      </c>
      <c r="H197" s="52">
        <v>0</v>
      </c>
      <c r="I197" s="67">
        <f t="shared" si="45"/>
        <v>0</v>
      </c>
      <c r="J197" s="24" t="b">
        <v>0</v>
      </c>
      <c r="K197" s="24" t="b">
        <v>0</v>
      </c>
    </row>
    <row r="198" spans="1:12" x14ac:dyDescent="0.25">
      <c r="A198" s="13" t="s">
        <v>5</v>
      </c>
      <c r="B198" s="12" t="s">
        <v>7</v>
      </c>
      <c r="C198" s="12">
        <v>1</v>
      </c>
      <c r="D198" s="14" t="s">
        <v>6</v>
      </c>
      <c r="E198" s="15">
        <v>23642</v>
      </c>
      <c r="F198" s="6">
        <v>1103667</v>
      </c>
      <c r="G198" s="41">
        <f>F198/2631384</f>
        <v>0.41942453096925419</v>
      </c>
      <c r="H198" s="84">
        <v>76</v>
      </c>
      <c r="I198" s="86">
        <f>(H198/SUM(H$198:H$209))</f>
        <v>0.43428571428571427</v>
      </c>
      <c r="J198" s="12" t="b">
        <v>1</v>
      </c>
      <c r="K198" s="12" t="b">
        <v>1</v>
      </c>
      <c r="L198" s="12" t="s">
        <v>221</v>
      </c>
    </row>
    <row r="199" spans="1:12" x14ac:dyDescent="0.25">
      <c r="A199" s="13" t="s">
        <v>26</v>
      </c>
      <c r="B199" s="12" t="s">
        <v>28</v>
      </c>
      <c r="C199" s="12">
        <v>4</v>
      </c>
      <c r="D199" s="29" t="s">
        <v>27</v>
      </c>
      <c r="E199" s="15">
        <v>23642</v>
      </c>
      <c r="F199" s="6">
        <v>139702</v>
      </c>
      <c r="G199" s="41">
        <f t="shared" ref="G199:G209" si="46">F199/2631384</f>
        <v>5.3090692958534365E-2</v>
      </c>
      <c r="H199" s="55">
        <v>10</v>
      </c>
      <c r="I199" s="86">
        <f t="shared" ref="I199:I209" si="47">(H199/SUM(H$198:H$209))</f>
        <v>5.7142857142857141E-2</v>
      </c>
      <c r="J199" s="12" t="b">
        <v>0</v>
      </c>
      <c r="K199" s="12" t="b">
        <v>0</v>
      </c>
      <c r="L199" s="12" t="s">
        <v>222</v>
      </c>
    </row>
    <row r="200" spans="1:12" x14ac:dyDescent="0.25">
      <c r="A200" s="13" t="s">
        <v>29</v>
      </c>
      <c r="B200" s="12" t="s">
        <v>31</v>
      </c>
      <c r="C200" s="12">
        <v>2</v>
      </c>
      <c r="D200" s="31" t="s">
        <v>30</v>
      </c>
      <c r="E200" s="15">
        <v>23642</v>
      </c>
      <c r="F200" s="6">
        <v>547770</v>
      </c>
      <c r="G200" s="41">
        <f t="shared" si="46"/>
        <v>0.20816802108700214</v>
      </c>
      <c r="H200" s="55">
        <v>38</v>
      </c>
      <c r="I200" s="86">
        <f t="shared" si="47"/>
        <v>0.21714285714285714</v>
      </c>
      <c r="J200" s="12" t="b">
        <v>0</v>
      </c>
      <c r="K200" s="12" t="b">
        <v>0</v>
      </c>
      <c r="L200" s="12" t="s">
        <v>210</v>
      </c>
    </row>
    <row r="201" spans="1:12" x14ac:dyDescent="0.25">
      <c r="A201" s="13" t="s">
        <v>38</v>
      </c>
      <c r="B201" s="12" t="s">
        <v>39</v>
      </c>
      <c r="C201" s="12">
        <v>3</v>
      </c>
      <c r="D201" s="20" t="s">
        <v>13</v>
      </c>
      <c r="E201" s="15">
        <v>23642</v>
      </c>
      <c r="F201" s="6">
        <v>527798</v>
      </c>
      <c r="G201" s="41">
        <f t="shared" si="46"/>
        <v>0.20057809882556099</v>
      </c>
      <c r="H201" s="55">
        <v>36</v>
      </c>
      <c r="I201" s="86">
        <f t="shared" si="47"/>
        <v>0.20571428571428571</v>
      </c>
      <c r="J201" s="12" t="b">
        <v>0</v>
      </c>
      <c r="K201" s="12" t="b">
        <v>0</v>
      </c>
      <c r="L201" s="12" t="s">
        <v>218</v>
      </c>
    </row>
    <row r="202" spans="1:12" x14ac:dyDescent="0.25">
      <c r="A202" s="13" t="s">
        <v>62</v>
      </c>
      <c r="B202" s="12" t="s">
        <v>66</v>
      </c>
      <c r="C202" s="12">
        <v>17</v>
      </c>
      <c r="D202" s="47" t="s">
        <v>64</v>
      </c>
      <c r="E202" s="15">
        <v>23642</v>
      </c>
      <c r="F202" s="6">
        <v>34258</v>
      </c>
      <c r="G202" s="41">
        <f t="shared" si="46"/>
        <v>1.3019004447849496E-2</v>
      </c>
      <c r="H202" s="55">
        <v>0</v>
      </c>
      <c r="I202" s="86">
        <f t="shared" si="47"/>
        <v>0</v>
      </c>
      <c r="J202" s="12" t="b">
        <v>0</v>
      </c>
      <c r="K202" s="12" t="b">
        <v>0</v>
      </c>
    </row>
    <row r="203" spans="1:12" x14ac:dyDescent="0.25">
      <c r="A203" s="13" t="s">
        <v>61</v>
      </c>
      <c r="B203" s="12" t="s">
        <v>91</v>
      </c>
      <c r="C203" s="12">
        <v>13</v>
      </c>
      <c r="D203" s="37" t="s">
        <v>49</v>
      </c>
      <c r="E203" s="15">
        <v>23642</v>
      </c>
      <c r="F203" s="6">
        <v>32390</v>
      </c>
      <c r="G203" s="41">
        <f t="shared" si="46"/>
        <v>1.2309111859006515E-2</v>
      </c>
      <c r="H203" s="55">
        <v>0</v>
      </c>
      <c r="I203" s="86">
        <f t="shared" si="47"/>
        <v>0</v>
      </c>
      <c r="J203" s="12" t="b">
        <v>0</v>
      </c>
      <c r="K203" s="12" t="b">
        <v>0</v>
      </c>
      <c r="L203" s="12" t="s">
        <v>223</v>
      </c>
    </row>
    <row r="204" spans="1:12" x14ac:dyDescent="0.25">
      <c r="A204" s="13" t="s">
        <v>95</v>
      </c>
      <c r="B204" s="12" t="s">
        <v>96</v>
      </c>
      <c r="C204" s="12">
        <v>24</v>
      </c>
      <c r="D204" s="1" t="s">
        <v>11</v>
      </c>
      <c r="E204" s="15">
        <v>23642</v>
      </c>
      <c r="F204" s="6">
        <v>65756</v>
      </c>
      <c r="G204" s="41">
        <f t="shared" si="46"/>
        <v>2.4989131194838914E-2</v>
      </c>
      <c r="H204" s="55">
        <v>5</v>
      </c>
      <c r="I204" s="86">
        <f t="shared" si="47"/>
        <v>2.8571428571428571E-2</v>
      </c>
      <c r="J204" s="12" t="b">
        <v>0</v>
      </c>
      <c r="K204" s="12" t="b">
        <v>0</v>
      </c>
      <c r="L204" s="12" t="s">
        <v>215</v>
      </c>
    </row>
    <row r="205" spans="1:12" x14ac:dyDescent="0.25">
      <c r="A205" s="13" t="s">
        <v>58</v>
      </c>
      <c r="B205" s="12" t="s">
        <v>59</v>
      </c>
      <c r="C205" s="12">
        <v>15</v>
      </c>
      <c r="D205" s="46" t="s">
        <v>60</v>
      </c>
      <c r="E205" s="15">
        <v>23642</v>
      </c>
      <c r="F205" s="6">
        <v>9274</v>
      </c>
      <c r="G205" s="41">
        <f t="shared" si="46"/>
        <v>3.5243810861508621E-3</v>
      </c>
      <c r="H205" s="55">
        <v>0</v>
      </c>
      <c r="I205" s="86">
        <f t="shared" si="47"/>
        <v>0</v>
      </c>
      <c r="J205" s="12" t="b">
        <v>0</v>
      </c>
      <c r="K205" s="12" t="b">
        <v>0</v>
      </c>
    </row>
    <row r="206" spans="1:12" x14ac:dyDescent="0.25">
      <c r="A206" s="13" t="s">
        <v>97</v>
      </c>
      <c r="B206" s="12" t="s">
        <v>98</v>
      </c>
      <c r="C206" s="12">
        <v>25</v>
      </c>
      <c r="D206" s="60" t="s">
        <v>99</v>
      </c>
      <c r="E206" s="15">
        <v>23642</v>
      </c>
      <c r="F206" s="6">
        <v>151697</v>
      </c>
      <c r="G206" s="41">
        <f t="shared" si="46"/>
        <v>5.7649130647598378E-2</v>
      </c>
      <c r="H206" s="55">
        <v>10</v>
      </c>
      <c r="I206" s="86">
        <f t="shared" si="47"/>
        <v>5.7142857142857141E-2</v>
      </c>
      <c r="J206" s="12" t="b">
        <v>0</v>
      </c>
      <c r="K206" s="12" t="b">
        <v>0</v>
      </c>
      <c r="L206" s="12" t="s">
        <v>193</v>
      </c>
    </row>
    <row r="207" spans="1:12" x14ac:dyDescent="0.25">
      <c r="A207" s="13" t="s">
        <v>87</v>
      </c>
      <c r="B207" s="12" t="s">
        <v>89</v>
      </c>
      <c r="C207" s="12">
        <v>23</v>
      </c>
      <c r="D207" s="57" t="s">
        <v>90</v>
      </c>
      <c r="E207" s="15">
        <v>23642</v>
      </c>
      <c r="F207" s="62">
        <v>9747</v>
      </c>
      <c r="G207" s="41">
        <f t="shared" si="46"/>
        <v>3.7041344022765207E-3</v>
      </c>
      <c r="H207" s="83">
        <v>0</v>
      </c>
      <c r="I207" s="86">
        <f t="shared" si="47"/>
        <v>0</v>
      </c>
      <c r="J207" s="12" t="b">
        <v>0</v>
      </c>
      <c r="K207" s="12" t="b">
        <v>0</v>
      </c>
    </row>
    <row r="208" spans="1:12" x14ac:dyDescent="0.25">
      <c r="A208" s="13" t="s">
        <v>100</v>
      </c>
      <c r="B208" s="12" t="s">
        <v>101</v>
      </c>
      <c r="C208" s="12">
        <v>26</v>
      </c>
      <c r="D208" s="61" t="s">
        <v>102</v>
      </c>
      <c r="E208" s="15">
        <v>23642</v>
      </c>
      <c r="F208" s="6">
        <v>9070</v>
      </c>
      <c r="G208" s="41">
        <f t="shared" si="46"/>
        <v>3.4468553430438125E-3</v>
      </c>
      <c r="H208" s="55">
        <v>0</v>
      </c>
      <c r="I208" s="86">
        <f t="shared" si="47"/>
        <v>0</v>
      </c>
      <c r="J208" s="12" t="b">
        <v>0</v>
      </c>
      <c r="K208" s="12" t="b">
        <v>0</v>
      </c>
      <c r="L208" s="12" t="s">
        <v>224</v>
      </c>
    </row>
    <row r="209" spans="1:12" s="24" customFormat="1" x14ac:dyDescent="0.25">
      <c r="A209" s="23" t="s">
        <v>16</v>
      </c>
      <c r="B209" s="24" t="s">
        <v>22</v>
      </c>
      <c r="C209" s="24">
        <v>99</v>
      </c>
      <c r="D209" s="25" t="s">
        <v>17</v>
      </c>
      <c r="E209" s="26">
        <v>23642</v>
      </c>
      <c r="F209" s="52">
        <v>255</v>
      </c>
      <c r="G209" s="45">
        <f t="shared" si="46"/>
        <v>9.6907178883811707E-5</v>
      </c>
      <c r="H209" s="52">
        <v>0</v>
      </c>
      <c r="I209" s="67">
        <f t="shared" si="47"/>
        <v>0</v>
      </c>
      <c r="J209" s="24" t="b">
        <v>0</v>
      </c>
      <c r="K209" s="24" t="b">
        <v>0</v>
      </c>
    </row>
    <row r="210" spans="1:12" x14ac:dyDescent="0.25">
      <c r="A210" s="13" t="s">
        <v>5</v>
      </c>
      <c r="B210" s="12" t="s">
        <v>7</v>
      </c>
      <c r="C210" s="12">
        <v>1</v>
      </c>
      <c r="D210" s="14" t="s">
        <v>6</v>
      </c>
      <c r="E210" s="15">
        <v>24433</v>
      </c>
      <c r="F210" s="6">
        <v>1068911</v>
      </c>
      <c r="G210" s="41">
        <f>F210/2794007</f>
        <v>0.3825727709343606</v>
      </c>
      <c r="H210" s="84">
        <v>69</v>
      </c>
      <c r="I210" s="86">
        <f>(H210/SUM(H$210:H$219))</f>
        <v>0.39428571428571429</v>
      </c>
      <c r="J210" s="12" t="b">
        <v>1</v>
      </c>
      <c r="K210" s="12" t="b">
        <v>1</v>
      </c>
      <c r="L210" s="12" t="s">
        <v>221</v>
      </c>
    </row>
    <row r="211" spans="1:12" x14ac:dyDescent="0.25">
      <c r="A211" s="13" t="s">
        <v>26</v>
      </c>
      <c r="B211" s="12" t="s">
        <v>28</v>
      </c>
      <c r="C211" s="12">
        <v>4</v>
      </c>
      <c r="D211" s="29" t="s">
        <v>27</v>
      </c>
      <c r="E211" s="15">
        <v>24433</v>
      </c>
      <c r="F211" s="6">
        <v>203858</v>
      </c>
      <c r="G211" s="41">
        <f t="shared" ref="G211:G219" si="48">F211/2794007</f>
        <v>7.2962594581903337E-2</v>
      </c>
      <c r="H211" s="55">
        <v>13</v>
      </c>
      <c r="I211" s="86">
        <f t="shared" ref="I211:I219" si="49">(H211/SUM(H$210:H$219))</f>
        <v>7.4285714285714288E-2</v>
      </c>
      <c r="J211" s="12" t="b">
        <v>0</v>
      </c>
      <c r="K211" s="12" t="b">
        <v>0</v>
      </c>
      <c r="L211" s="12" t="s">
        <v>222</v>
      </c>
    </row>
    <row r="212" spans="1:12" x14ac:dyDescent="0.25">
      <c r="A212" s="13" t="s">
        <v>29</v>
      </c>
      <c r="B212" s="12" t="s">
        <v>31</v>
      </c>
      <c r="C212" s="12">
        <v>2</v>
      </c>
      <c r="D212" s="31" t="s">
        <v>30</v>
      </c>
      <c r="E212" s="15">
        <v>24433</v>
      </c>
      <c r="F212" s="6">
        <v>539027</v>
      </c>
      <c r="G212" s="41">
        <f t="shared" si="48"/>
        <v>0.19292256604940503</v>
      </c>
      <c r="H212" s="55">
        <v>35</v>
      </c>
      <c r="I212" s="86">
        <f t="shared" si="49"/>
        <v>0.2</v>
      </c>
      <c r="J212" s="12" t="b">
        <v>0</v>
      </c>
      <c r="K212" s="12" t="b">
        <v>0</v>
      </c>
      <c r="L212" s="12" t="s">
        <v>225</v>
      </c>
    </row>
    <row r="213" spans="1:12" x14ac:dyDescent="0.25">
      <c r="A213" s="13" t="s">
        <v>38</v>
      </c>
      <c r="B213" s="12" t="s">
        <v>39</v>
      </c>
      <c r="C213" s="12">
        <v>3</v>
      </c>
      <c r="D213" s="20" t="s">
        <v>13</v>
      </c>
      <c r="E213" s="15">
        <v>24433</v>
      </c>
      <c r="F213" s="6">
        <v>522028</v>
      </c>
      <c r="G213" s="41">
        <f t="shared" si="48"/>
        <v>0.18683847248772104</v>
      </c>
      <c r="H213" s="55">
        <v>34</v>
      </c>
      <c r="I213" s="86">
        <f t="shared" si="49"/>
        <v>0.19428571428571428</v>
      </c>
      <c r="J213" s="12" t="b">
        <v>0</v>
      </c>
      <c r="K213" s="12" t="b">
        <v>0</v>
      </c>
      <c r="L213" s="12" t="s">
        <v>218</v>
      </c>
    </row>
    <row r="214" spans="1:12" x14ac:dyDescent="0.25">
      <c r="A214" s="13" t="s">
        <v>62</v>
      </c>
      <c r="B214" s="12" t="s">
        <v>66</v>
      </c>
      <c r="C214" s="12">
        <v>17</v>
      </c>
      <c r="D214" s="47" t="s">
        <v>64</v>
      </c>
      <c r="E214" s="15">
        <v>24433</v>
      </c>
      <c r="F214" s="6">
        <v>19905</v>
      </c>
      <c r="G214" s="41">
        <f t="shared" si="48"/>
        <v>7.1241768542455331E-3</v>
      </c>
      <c r="H214" s="55">
        <v>0</v>
      </c>
      <c r="I214" s="86">
        <f t="shared" si="49"/>
        <v>0</v>
      </c>
      <c r="J214" s="12" t="b">
        <v>0</v>
      </c>
      <c r="K214" s="12" t="b">
        <v>0</v>
      </c>
      <c r="L214" s="12" t="s">
        <v>219</v>
      </c>
    </row>
    <row r="215" spans="1:12" x14ac:dyDescent="0.25">
      <c r="A215" s="13" t="s">
        <v>61</v>
      </c>
      <c r="B215" s="12" t="s">
        <v>91</v>
      </c>
      <c r="C215" s="12">
        <v>13</v>
      </c>
      <c r="D215" s="37" t="s">
        <v>49</v>
      </c>
      <c r="E215" s="15">
        <v>24433</v>
      </c>
      <c r="F215" s="6">
        <v>21553</v>
      </c>
      <c r="G215" s="41">
        <f t="shared" si="48"/>
        <v>7.7140107379831185E-3</v>
      </c>
      <c r="H215" s="55">
        <v>0</v>
      </c>
      <c r="I215" s="86">
        <f t="shared" si="49"/>
        <v>0</v>
      </c>
      <c r="J215" s="12" t="b">
        <v>0</v>
      </c>
      <c r="K215" s="12" t="b">
        <v>0</v>
      </c>
      <c r="L215" s="12" t="s">
        <v>223</v>
      </c>
    </row>
    <row r="216" spans="1:12" x14ac:dyDescent="0.25">
      <c r="A216" s="13" t="s">
        <v>95</v>
      </c>
      <c r="B216" s="12" t="s">
        <v>96</v>
      </c>
      <c r="C216" s="12">
        <v>24</v>
      </c>
      <c r="D216" s="1" t="s">
        <v>11</v>
      </c>
      <c r="E216" s="15">
        <v>24433</v>
      </c>
      <c r="F216" s="6">
        <v>44994</v>
      </c>
      <c r="G216" s="41">
        <f t="shared" si="48"/>
        <v>1.610375349811221E-2</v>
      </c>
      <c r="H216" s="55">
        <v>0</v>
      </c>
      <c r="I216" s="86">
        <f t="shared" si="49"/>
        <v>0</v>
      </c>
      <c r="J216" s="12" t="b">
        <v>0</v>
      </c>
      <c r="K216" s="12" t="b">
        <v>0</v>
      </c>
      <c r="L216" s="12" t="s">
        <v>215</v>
      </c>
    </row>
    <row r="217" spans="1:12" x14ac:dyDescent="0.25">
      <c r="A217" s="13" t="s">
        <v>97</v>
      </c>
      <c r="B217" s="12" t="s">
        <v>98</v>
      </c>
      <c r="C217" s="12">
        <v>25</v>
      </c>
      <c r="D217" s="60" t="s">
        <v>99</v>
      </c>
      <c r="E217" s="15">
        <v>24433</v>
      </c>
      <c r="F217" s="6">
        <v>304437</v>
      </c>
      <c r="G217" s="41">
        <f t="shared" si="48"/>
        <v>0.10896071484430783</v>
      </c>
      <c r="H217" s="55">
        <v>20</v>
      </c>
      <c r="I217" s="86">
        <f t="shared" si="49"/>
        <v>0.11428571428571428</v>
      </c>
      <c r="J217" s="12" t="b">
        <v>0</v>
      </c>
      <c r="K217" s="12" t="b">
        <v>0</v>
      </c>
      <c r="L217" s="12" t="s">
        <v>193</v>
      </c>
    </row>
    <row r="218" spans="1:12" x14ac:dyDescent="0.25">
      <c r="A218" s="13" t="s">
        <v>103</v>
      </c>
      <c r="B218" s="12" t="s">
        <v>104</v>
      </c>
      <c r="C218" s="12">
        <v>27</v>
      </c>
      <c r="D218" s="57" t="s">
        <v>90</v>
      </c>
      <c r="E218" s="15">
        <v>24433</v>
      </c>
      <c r="F218" s="6">
        <v>69180</v>
      </c>
      <c r="G218" s="41">
        <f t="shared" si="48"/>
        <v>2.4760138396217331E-2</v>
      </c>
      <c r="H218" s="55">
        <v>4</v>
      </c>
      <c r="I218" s="86">
        <f t="shared" si="49"/>
        <v>2.2857142857142857E-2</v>
      </c>
      <c r="J218" s="12" t="b">
        <v>0</v>
      </c>
      <c r="K218" s="12" t="b">
        <v>0</v>
      </c>
      <c r="L218" s="12" t="s">
        <v>226</v>
      </c>
    </row>
    <row r="219" spans="1:12" s="24" customFormat="1" x14ac:dyDescent="0.25">
      <c r="A219" s="23" t="s">
        <v>16</v>
      </c>
      <c r="B219" s="24" t="s">
        <v>22</v>
      </c>
      <c r="C219" s="24">
        <v>99</v>
      </c>
      <c r="D219" s="25" t="s">
        <v>17</v>
      </c>
      <c r="E219" s="26">
        <v>24433</v>
      </c>
      <c r="F219" s="52">
        <v>114</v>
      </c>
      <c r="G219" s="45">
        <f t="shared" si="48"/>
        <v>4.0801615743983461E-5</v>
      </c>
      <c r="H219" s="52">
        <v>0</v>
      </c>
      <c r="I219" s="67">
        <f t="shared" si="49"/>
        <v>0</v>
      </c>
      <c r="J219" s="24" t="b">
        <v>0</v>
      </c>
      <c r="K219" s="24" t="b">
        <v>0</v>
      </c>
    </row>
    <row r="220" spans="1:12" x14ac:dyDescent="0.25">
      <c r="A220" s="13" t="s">
        <v>5</v>
      </c>
      <c r="B220" s="12" t="s">
        <v>7</v>
      </c>
      <c r="C220" s="12">
        <v>1</v>
      </c>
      <c r="D220" s="14" t="s">
        <v>6</v>
      </c>
      <c r="E220" s="15">
        <v>24860</v>
      </c>
      <c r="F220" s="6">
        <v>974833</v>
      </c>
      <c r="G220" s="41">
        <f>F220/2854647</f>
        <v>0.34148985846586283</v>
      </c>
      <c r="H220" s="84">
        <v>62</v>
      </c>
      <c r="I220" s="86">
        <f>(H220/SUM(H$220:H$231))</f>
        <v>0.35428571428571426</v>
      </c>
      <c r="J220" s="12" t="b">
        <v>0</v>
      </c>
      <c r="K220" s="12" t="b">
        <v>0</v>
      </c>
      <c r="L220" s="12" t="s">
        <v>221</v>
      </c>
    </row>
    <row r="221" spans="1:12" x14ac:dyDescent="0.25">
      <c r="A221" s="13" t="s">
        <v>26</v>
      </c>
      <c r="B221" s="12" t="s">
        <v>28</v>
      </c>
      <c r="C221" s="12">
        <v>4</v>
      </c>
      <c r="D221" s="29" t="s">
        <v>27</v>
      </c>
      <c r="E221" s="15">
        <v>24860</v>
      </c>
      <c r="F221" s="6">
        <v>427304</v>
      </c>
      <c r="G221" s="41">
        <f t="shared" ref="G221:G231" si="50">F221/2854647</f>
        <v>0.14968715921793482</v>
      </c>
      <c r="H221" s="55">
        <v>27</v>
      </c>
      <c r="I221" s="86">
        <f t="shared" ref="I221:I231" si="51">(H221/SUM(H$220:H$231))</f>
        <v>0.15428571428571428</v>
      </c>
      <c r="J221" s="12" t="b">
        <v>1</v>
      </c>
      <c r="K221" s="12" t="b">
        <v>1</v>
      </c>
      <c r="L221" s="12" t="s">
        <v>222</v>
      </c>
    </row>
    <row r="222" spans="1:12" x14ac:dyDescent="0.25">
      <c r="A222" s="13" t="s">
        <v>29</v>
      </c>
      <c r="B222" s="12" t="s">
        <v>31</v>
      </c>
      <c r="C222" s="12">
        <v>2</v>
      </c>
      <c r="D222" s="31" t="s">
        <v>30</v>
      </c>
      <c r="E222" s="15">
        <v>24860</v>
      </c>
      <c r="F222" s="6">
        <v>530167</v>
      </c>
      <c r="G222" s="41">
        <f t="shared" si="50"/>
        <v>0.18572068630552219</v>
      </c>
      <c r="H222" s="55">
        <v>34</v>
      </c>
      <c r="I222" s="86">
        <f t="shared" si="51"/>
        <v>0.19428571428571428</v>
      </c>
      <c r="J222" s="12" t="b">
        <v>1</v>
      </c>
      <c r="K222" s="12" t="b">
        <v>0</v>
      </c>
      <c r="L222" s="12" t="s">
        <v>225</v>
      </c>
    </row>
    <row r="223" spans="1:12" x14ac:dyDescent="0.25">
      <c r="A223" s="13" t="s">
        <v>38</v>
      </c>
      <c r="B223" s="12" t="s">
        <v>39</v>
      </c>
      <c r="C223" s="12">
        <v>3</v>
      </c>
      <c r="D223" s="20" t="s">
        <v>13</v>
      </c>
      <c r="E223" s="15">
        <v>24860</v>
      </c>
      <c r="F223" s="6">
        <v>581051</v>
      </c>
      <c r="G223" s="41">
        <f t="shared" si="50"/>
        <v>0.20354565730894222</v>
      </c>
      <c r="H223" s="55">
        <v>37</v>
      </c>
      <c r="I223" s="86">
        <f t="shared" si="51"/>
        <v>0.21142857142857144</v>
      </c>
      <c r="J223" s="12" t="b">
        <v>1</v>
      </c>
      <c r="K223" s="12" t="b">
        <v>0</v>
      </c>
      <c r="L223" s="12" t="s">
        <v>218</v>
      </c>
    </row>
    <row r="224" spans="1:12" x14ac:dyDescent="0.25">
      <c r="A224" s="13" t="s">
        <v>62</v>
      </c>
      <c r="B224" s="12" t="s">
        <v>66</v>
      </c>
      <c r="C224" s="12">
        <v>17</v>
      </c>
      <c r="D224" s="47" t="s">
        <v>64</v>
      </c>
      <c r="E224" s="15">
        <v>24860</v>
      </c>
      <c r="F224" s="6">
        <v>21124</v>
      </c>
      <c r="G224" s="41">
        <f t="shared" si="50"/>
        <v>7.3998641513293934E-3</v>
      </c>
      <c r="H224" s="55">
        <v>0</v>
      </c>
      <c r="I224" s="86">
        <f t="shared" si="51"/>
        <v>0</v>
      </c>
      <c r="J224" s="12" t="b">
        <v>0</v>
      </c>
      <c r="K224" s="12" t="b">
        <v>0</v>
      </c>
      <c r="L224" s="12" t="s">
        <v>227</v>
      </c>
    </row>
    <row r="225" spans="1:12" x14ac:dyDescent="0.25">
      <c r="A225" s="13" t="s">
        <v>61</v>
      </c>
      <c r="B225" s="12" t="s">
        <v>91</v>
      </c>
      <c r="C225" s="12">
        <v>13</v>
      </c>
      <c r="D225" s="37" t="s">
        <v>49</v>
      </c>
      <c r="E225" s="15">
        <v>24860</v>
      </c>
      <c r="F225" s="6">
        <v>29706</v>
      </c>
      <c r="G225" s="41">
        <f t="shared" si="50"/>
        <v>1.0406190327560641E-2</v>
      </c>
      <c r="H225" s="55">
        <v>0</v>
      </c>
      <c r="I225" s="86">
        <f t="shared" si="51"/>
        <v>0</v>
      </c>
      <c r="J225" s="12" t="b">
        <v>0</v>
      </c>
      <c r="K225" s="12" t="b">
        <v>0</v>
      </c>
      <c r="L225" s="12" t="s">
        <v>223</v>
      </c>
    </row>
    <row r="226" spans="1:12" x14ac:dyDescent="0.25">
      <c r="A226" s="13" t="s">
        <v>95</v>
      </c>
      <c r="B226" s="12" t="s">
        <v>96</v>
      </c>
      <c r="C226" s="12">
        <v>24</v>
      </c>
      <c r="D226" s="1" t="s">
        <v>11</v>
      </c>
      <c r="E226" s="15">
        <v>24860</v>
      </c>
      <c r="F226" s="6">
        <v>14360</v>
      </c>
      <c r="G226" s="41">
        <f t="shared" si="50"/>
        <v>5.0303943009415873E-3</v>
      </c>
      <c r="H226" s="55">
        <v>0</v>
      </c>
      <c r="I226" s="86">
        <f t="shared" si="51"/>
        <v>0</v>
      </c>
      <c r="J226" s="12" t="b">
        <v>0</v>
      </c>
      <c r="K226" s="12" t="b">
        <v>0</v>
      </c>
      <c r="L226" s="12" t="s">
        <v>215</v>
      </c>
    </row>
    <row r="227" spans="1:12" x14ac:dyDescent="0.25">
      <c r="A227" s="13" t="s">
        <v>97</v>
      </c>
      <c r="B227" s="12" t="s">
        <v>98</v>
      </c>
      <c r="C227" s="12">
        <v>25</v>
      </c>
      <c r="D227" s="60" t="s">
        <v>99</v>
      </c>
      <c r="E227" s="15">
        <v>24860</v>
      </c>
      <c r="F227" s="6">
        <v>174553</v>
      </c>
      <c r="G227" s="41">
        <f t="shared" si="50"/>
        <v>6.1146964931215665E-2</v>
      </c>
      <c r="H227" s="55">
        <v>11</v>
      </c>
      <c r="I227" s="86">
        <f t="shared" si="51"/>
        <v>6.2857142857142861E-2</v>
      </c>
      <c r="J227" s="12" t="b">
        <v>0</v>
      </c>
      <c r="K227" s="12" t="b">
        <v>0</v>
      </c>
      <c r="L227" s="12" t="s">
        <v>193</v>
      </c>
    </row>
    <row r="228" spans="1:12" x14ac:dyDescent="0.25">
      <c r="A228" s="13" t="s">
        <v>103</v>
      </c>
      <c r="B228" s="12" t="s">
        <v>104</v>
      </c>
      <c r="C228" s="12">
        <v>27</v>
      </c>
      <c r="D228" s="57" t="s">
        <v>90</v>
      </c>
      <c r="E228" s="15">
        <v>24860</v>
      </c>
      <c r="F228" s="6">
        <v>37407</v>
      </c>
      <c r="G228" s="41">
        <f t="shared" si="50"/>
        <v>1.3103896909144984E-2</v>
      </c>
      <c r="H228" s="55">
        <v>0</v>
      </c>
      <c r="I228" s="86">
        <f t="shared" si="51"/>
        <v>0</v>
      </c>
      <c r="J228" s="12" t="b">
        <v>0</v>
      </c>
      <c r="K228" s="12" t="b">
        <v>0</v>
      </c>
      <c r="L228" s="12" t="s">
        <v>226</v>
      </c>
    </row>
    <row r="229" spans="1:12" x14ac:dyDescent="0.25">
      <c r="A229" s="13" t="s">
        <v>58</v>
      </c>
      <c r="B229" s="12" t="s">
        <v>59</v>
      </c>
      <c r="C229" s="12">
        <v>15</v>
      </c>
      <c r="D229" s="46" t="s">
        <v>60</v>
      </c>
      <c r="E229" s="15">
        <v>24860</v>
      </c>
      <c r="F229" s="6">
        <v>6831</v>
      </c>
      <c r="G229" s="41">
        <f t="shared" si="50"/>
        <v>2.3929403530454029E-3</v>
      </c>
      <c r="H229" s="55">
        <v>0</v>
      </c>
      <c r="I229" s="86">
        <f t="shared" si="51"/>
        <v>0</v>
      </c>
      <c r="J229" s="12" t="b">
        <v>0</v>
      </c>
      <c r="K229" s="12" t="b">
        <v>0</v>
      </c>
    </row>
    <row r="230" spans="1:12" x14ac:dyDescent="0.25">
      <c r="A230" s="13" t="s">
        <v>105</v>
      </c>
      <c r="B230" s="12" t="s">
        <v>106</v>
      </c>
      <c r="C230" s="12">
        <v>28</v>
      </c>
      <c r="D230" s="2" t="s">
        <v>33</v>
      </c>
      <c r="E230" s="15">
        <v>24860</v>
      </c>
      <c r="F230" s="6">
        <v>57184</v>
      </c>
      <c r="G230" s="41">
        <f t="shared" si="50"/>
        <v>2.0031898865253743E-2</v>
      </c>
      <c r="H230" s="55">
        <v>4</v>
      </c>
      <c r="I230" s="86">
        <f t="shared" si="51"/>
        <v>2.2857142857142857E-2</v>
      </c>
      <c r="J230" s="12" t="b">
        <v>0</v>
      </c>
      <c r="K230" s="12" t="b">
        <v>0</v>
      </c>
      <c r="L230" s="12" t="s">
        <v>228</v>
      </c>
    </row>
    <row r="231" spans="1:12" s="24" customFormat="1" x14ac:dyDescent="0.25">
      <c r="A231" s="23" t="s">
        <v>16</v>
      </c>
      <c r="B231" s="24" t="s">
        <v>22</v>
      </c>
      <c r="C231" s="24">
        <v>99</v>
      </c>
      <c r="D231" s="25" t="s">
        <v>17</v>
      </c>
      <c r="E231" s="26">
        <v>24860</v>
      </c>
      <c r="F231" s="52">
        <v>127</v>
      </c>
      <c r="G231" s="45">
        <f t="shared" si="50"/>
        <v>4.4488863246488972E-5</v>
      </c>
      <c r="H231" s="52">
        <v>0</v>
      </c>
      <c r="I231" s="67">
        <f t="shared" si="51"/>
        <v>0</v>
      </c>
      <c r="J231" s="24" t="b">
        <v>0</v>
      </c>
      <c r="K231" s="24" t="b">
        <v>0</v>
      </c>
    </row>
    <row r="232" spans="1:12" x14ac:dyDescent="0.25">
      <c r="A232" s="13" t="s">
        <v>5</v>
      </c>
      <c r="B232" s="12" t="s">
        <v>7</v>
      </c>
      <c r="C232" s="12">
        <v>1</v>
      </c>
      <c r="D232" s="14" t="s">
        <v>6</v>
      </c>
      <c r="E232" s="15">
        <v>26197</v>
      </c>
      <c r="F232" s="6">
        <v>1074777</v>
      </c>
      <c r="G232" s="41">
        <f>F232/2883900</f>
        <v>0.3726817850827005</v>
      </c>
      <c r="H232" s="84">
        <v>70</v>
      </c>
      <c r="I232" s="86">
        <f>(H232/SUM(H$232:H$242))</f>
        <v>0.4</v>
      </c>
      <c r="J232" s="12" t="b">
        <v>1</v>
      </c>
      <c r="K232" s="12" t="b">
        <v>1</v>
      </c>
      <c r="L232" s="12" t="s">
        <v>221</v>
      </c>
    </row>
    <row r="233" spans="1:12" x14ac:dyDescent="0.25">
      <c r="A233" s="13" t="s">
        <v>26</v>
      </c>
      <c r="B233" s="12" t="s">
        <v>28</v>
      </c>
      <c r="C233" s="12">
        <v>4</v>
      </c>
      <c r="D233" s="29" t="s">
        <v>27</v>
      </c>
      <c r="E233" s="15">
        <v>26197</v>
      </c>
      <c r="F233" s="6">
        <v>413620</v>
      </c>
      <c r="G233" s="41">
        <f t="shared" ref="G233:G242" si="52">F233/2883900</f>
        <v>0.1434238357779396</v>
      </c>
      <c r="H233" s="55">
        <v>27</v>
      </c>
      <c r="I233" s="86">
        <f t="shared" ref="I233:I242" si="53">(H233/SUM(H$232:H$242))</f>
        <v>0.15428571428571428</v>
      </c>
      <c r="J233" s="12" t="b">
        <v>0</v>
      </c>
      <c r="K233" s="12" t="b">
        <v>0</v>
      </c>
      <c r="L233" s="12" t="s">
        <v>222</v>
      </c>
    </row>
    <row r="234" spans="1:12" x14ac:dyDescent="0.25">
      <c r="A234" s="13" t="s">
        <v>29</v>
      </c>
      <c r="B234" s="12" t="s">
        <v>31</v>
      </c>
      <c r="C234" s="12">
        <v>2</v>
      </c>
      <c r="D234" s="31" t="s">
        <v>30</v>
      </c>
      <c r="E234" s="15">
        <v>26197</v>
      </c>
      <c r="F234" s="6">
        <v>450904</v>
      </c>
      <c r="G234" s="41">
        <f t="shared" si="52"/>
        <v>0.15635216200284338</v>
      </c>
      <c r="H234" s="55">
        <v>30</v>
      </c>
      <c r="I234" s="86">
        <f t="shared" si="53"/>
        <v>0.17142857142857143</v>
      </c>
      <c r="J234" s="12" t="b">
        <v>0</v>
      </c>
      <c r="K234" s="12" t="b">
        <v>0</v>
      </c>
      <c r="L234" s="12" t="s">
        <v>225</v>
      </c>
    </row>
    <row r="235" spans="1:12" x14ac:dyDescent="0.25">
      <c r="A235" s="13" t="s">
        <v>38</v>
      </c>
      <c r="B235" s="12" t="s">
        <v>39</v>
      </c>
      <c r="C235" s="12">
        <v>3</v>
      </c>
      <c r="D235" s="20" t="s">
        <v>13</v>
      </c>
      <c r="E235" s="15">
        <v>26197</v>
      </c>
      <c r="F235" s="6">
        <v>481335</v>
      </c>
      <c r="G235" s="41">
        <f t="shared" si="52"/>
        <v>0.16690419223967545</v>
      </c>
      <c r="H235" s="55">
        <v>31</v>
      </c>
      <c r="I235" s="86">
        <f t="shared" si="53"/>
        <v>0.17714285714285713</v>
      </c>
      <c r="J235" s="12" t="b">
        <v>0</v>
      </c>
      <c r="K235" s="12" t="b">
        <v>0</v>
      </c>
      <c r="L235" s="12" t="s">
        <v>229</v>
      </c>
    </row>
    <row r="236" spans="1:12" x14ac:dyDescent="0.25">
      <c r="A236" s="13" t="s">
        <v>62</v>
      </c>
      <c r="B236" s="12" t="s">
        <v>66</v>
      </c>
      <c r="C236" s="12">
        <v>17</v>
      </c>
      <c r="D236" s="47" t="s">
        <v>64</v>
      </c>
      <c r="E236" s="15">
        <v>26197</v>
      </c>
      <c r="F236" s="6">
        <v>50231</v>
      </c>
      <c r="G236" s="41">
        <f t="shared" si="52"/>
        <v>1.7417732931100247E-2</v>
      </c>
      <c r="H236" s="55">
        <v>0</v>
      </c>
      <c r="I236" s="86">
        <f t="shared" si="53"/>
        <v>0</v>
      </c>
      <c r="J236" s="12" t="b">
        <v>0</v>
      </c>
      <c r="K236" s="12" t="b">
        <v>0</v>
      </c>
      <c r="L236" s="12" t="s">
        <v>227</v>
      </c>
    </row>
    <row r="237" spans="1:12" x14ac:dyDescent="0.25">
      <c r="A237" s="13" t="s">
        <v>61</v>
      </c>
      <c r="B237" s="12" t="s">
        <v>91</v>
      </c>
      <c r="C237" s="12">
        <v>13</v>
      </c>
      <c r="D237" s="37" t="s">
        <v>49</v>
      </c>
      <c r="E237" s="15">
        <v>26197</v>
      </c>
      <c r="F237" s="6">
        <v>39564</v>
      </c>
      <c r="G237" s="41">
        <f t="shared" si="52"/>
        <v>1.3718922292728596E-2</v>
      </c>
      <c r="H237" s="55">
        <v>0</v>
      </c>
      <c r="I237" s="86">
        <f t="shared" si="53"/>
        <v>0</v>
      </c>
      <c r="J237" s="12" t="b">
        <v>0</v>
      </c>
      <c r="K237" s="12" t="b">
        <v>0</v>
      </c>
      <c r="L237" s="12" t="s">
        <v>223</v>
      </c>
    </row>
    <row r="238" spans="1:12" x14ac:dyDescent="0.25">
      <c r="A238" s="13" t="s">
        <v>97</v>
      </c>
      <c r="B238" s="12" t="s">
        <v>98</v>
      </c>
      <c r="C238" s="12">
        <v>25</v>
      </c>
      <c r="D238" s="60" t="s">
        <v>99</v>
      </c>
      <c r="E238" s="15">
        <v>26197</v>
      </c>
      <c r="F238" s="6">
        <v>262756</v>
      </c>
      <c r="G238" s="41">
        <f t="shared" si="52"/>
        <v>9.1111342279551991E-2</v>
      </c>
      <c r="H238" s="55">
        <v>17</v>
      </c>
      <c r="I238" s="86">
        <f t="shared" si="53"/>
        <v>9.7142857142857142E-2</v>
      </c>
      <c r="J238" s="12" t="b">
        <v>0</v>
      </c>
      <c r="K238" s="12" t="b">
        <v>0</v>
      </c>
      <c r="L238" s="12" t="s">
        <v>230</v>
      </c>
    </row>
    <row r="239" spans="1:12" x14ac:dyDescent="0.25">
      <c r="A239" s="13" t="s">
        <v>58</v>
      </c>
      <c r="B239" s="12" t="s">
        <v>59</v>
      </c>
      <c r="C239" s="12">
        <v>15</v>
      </c>
      <c r="D239" s="46" t="s">
        <v>60</v>
      </c>
      <c r="E239" s="15">
        <v>26197</v>
      </c>
      <c r="F239" s="6">
        <v>6743</v>
      </c>
      <c r="G239" s="41">
        <f t="shared" si="52"/>
        <v>2.3381531953257742E-3</v>
      </c>
      <c r="H239" s="55">
        <v>0</v>
      </c>
      <c r="I239" s="86">
        <f t="shared" si="53"/>
        <v>0</v>
      </c>
      <c r="J239" s="12" t="b">
        <v>0</v>
      </c>
      <c r="K239" s="12" t="b">
        <v>0</v>
      </c>
    </row>
    <row r="240" spans="1:12" x14ac:dyDescent="0.25">
      <c r="A240" s="13" t="s">
        <v>105</v>
      </c>
      <c r="B240" s="12" t="s">
        <v>106</v>
      </c>
      <c r="C240" s="12">
        <v>28</v>
      </c>
      <c r="D240" s="2" t="s">
        <v>33</v>
      </c>
      <c r="E240" s="15">
        <v>26197</v>
      </c>
      <c r="F240" s="6">
        <v>45979</v>
      </c>
      <c r="G240" s="41">
        <f t="shared" si="52"/>
        <v>1.5943340615139221E-2</v>
      </c>
      <c r="H240" s="55">
        <v>0</v>
      </c>
      <c r="I240" s="86">
        <f t="shared" si="53"/>
        <v>0</v>
      </c>
      <c r="J240" s="12" t="b">
        <v>0</v>
      </c>
      <c r="K240" s="12" t="b">
        <v>0</v>
      </c>
      <c r="L240" s="12" t="s">
        <v>228</v>
      </c>
    </row>
    <row r="241" spans="1:12" x14ac:dyDescent="0.25">
      <c r="A241" s="13" t="s">
        <v>107</v>
      </c>
      <c r="B241" s="12" t="s">
        <v>108</v>
      </c>
      <c r="C241" s="12">
        <v>29</v>
      </c>
      <c r="D241" s="63" t="s">
        <v>109</v>
      </c>
      <c r="E241" s="15">
        <v>26197</v>
      </c>
      <c r="F241" s="6">
        <v>57072</v>
      </c>
      <c r="G241" s="41">
        <f t="shared" si="52"/>
        <v>1.9789867887236034E-2</v>
      </c>
      <c r="H241" s="55">
        <v>0</v>
      </c>
      <c r="I241" s="86">
        <f t="shared" si="53"/>
        <v>0</v>
      </c>
      <c r="J241" s="12" t="b">
        <v>0</v>
      </c>
      <c r="K241" s="12" t="b">
        <v>0</v>
      </c>
      <c r="L241" s="12" t="s">
        <v>231</v>
      </c>
    </row>
    <row r="242" spans="1:12" s="24" customFormat="1" x14ac:dyDescent="0.25">
      <c r="A242" s="23" t="s">
        <v>16</v>
      </c>
      <c r="B242" s="24" t="s">
        <v>22</v>
      </c>
      <c r="C242" s="24">
        <v>99</v>
      </c>
      <c r="D242" s="25" t="s">
        <v>17</v>
      </c>
      <c r="E242" s="26">
        <v>26197</v>
      </c>
      <c r="F242" s="52">
        <v>919</v>
      </c>
      <c r="G242" s="45">
        <f t="shared" si="52"/>
        <v>3.1866569575921493E-4</v>
      </c>
      <c r="H242" s="52">
        <v>0</v>
      </c>
      <c r="I242" s="67">
        <f t="shared" si="53"/>
        <v>0</v>
      </c>
      <c r="J242" s="24" t="b">
        <v>0</v>
      </c>
      <c r="K242" s="24" t="b">
        <v>0</v>
      </c>
    </row>
    <row r="243" spans="1:12" x14ac:dyDescent="0.25">
      <c r="A243" s="13" t="s">
        <v>5</v>
      </c>
      <c r="B243" s="12" t="s">
        <v>7</v>
      </c>
      <c r="C243" s="12">
        <v>1</v>
      </c>
      <c r="D243" s="14" t="s">
        <v>6</v>
      </c>
      <c r="E243" s="15">
        <v>27002</v>
      </c>
      <c r="F243" s="6">
        <v>783145</v>
      </c>
      <c r="G243" s="41">
        <f>F243/3053203</f>
        <v>0.2564994859496732</v>
      </c>
      <c r="H243" s="84">
        <v>46</v>
      </c>
      <c r="I243" s="86">
        <f>(H243/SUM(H$243:H$254))</f>
        <v>0.26285714285714284</v>
      </c>
      <c r="J243" s="12" t="b">
        <v>0</v>
      </c>
      <c r="K243" s="12" t="b">
        <v>0</v>
      </c>
      <c r="L243" s="12" t="s">
        <v>232</v>
      </c>
    </row>
    <row r="244" spans="1:12" x14ac:dyDescent="0.25">
      <c r="A244" s="13" t="s">
        <v>26</v>
      </c>
      <c r="B244" s="12" t="s">
        <v>28</v>
      </c>
      <c r="C244" s="12">
        <v>4</v>
      </c>
      <c r="D244" s="29" t="s">
        <v>27</v>
      </c>
      <c r="E244" s="15">
        <v>27002</v>
      </c>
      <c r="F244" s="6">
        <v>343117</v>
      </c>
      <c r="G244" s="41">
        <f t="shared" ref="G244:G254" si="54">F244/3053203</f>
        <v>0.11237936029802145</v>
      </c>
      <c r="H244" s="55">
        <v>20</v>
      </c>
      <c r="I244" s="86">
        <f t="shared" ref="I244:I254" si="55">(H244/SUM(H$243:H$254))</f>
        <v>0.11428571428571428</v>
      </c>
      <c r="J244" s="12" t="b">
        <v>0</v>
      </c>
      <c r="K244" s="12" t="b">
        <v>0</v>
      </c>
      <c r="L244" s="12" t="s">
        <v>222</v>
      </c>
    </row>
    <row r="245" spans="1:12" x14ac:dyDescent="0.25">
      <c r="A245" s="13" t="s">
        <v>29</v>
      </c>
      <c r="B245" s="12" t="s">
        <v>31</v>
      </c>
      <c r="C245" s="12">
        <v>2</v>
      </c>
      <c r="D245" s="31" t="s">
        <v>30</v>
      </c>
      <c r="E245" s="15">
        <v>27002</v>
      </c>
      <c r="F245" s="6">
        <v>374283</v>
      </c>
      <c r="G245" s="41">
        <f t="shared" si="54"/>
        <v>0.12258700125736809</v>
      </c>
      <c r="H245" s="55">
        <v>22</v>
      </c>
      <c r="I245" s="86">
        <f t="shared" si="55"/>
        <v>0.12571428571428572</v>
      </c>
      <c r="J245" s="12" t="b">
        <v>1</v>
      </c>
      <c r="K245" s="12" t="b">
        <v>1</v>
      </c>
      <c r="L245" s="12" t="s">
        <v>225</v>
      </c>
    </row>
    <row r="246" spans="1:12" x14ac:dyDescent="0.25">
      <c r="A246" s="13" t="s">
        <v>38</v>
      </c>
      <c r="B246" s="12" t="s">
        <v>39</v>
      </c>
      <c r="C246" s="12">
        <v>3</v>
      </c>
      <c r="D246" s="20" t="s">
        <v>13</v>
      </c>
      <c r="E246" s="15">
        <v>27002</v>
      </c>
      <c r="F246" s="6">
        <v>279391</v>
      </c>
      <c r="G246" s="41">
        <f t="shared" si="54"/>
        <v>9.150750867204048E-2</v>
      </c>
      <c r="H246" s="55">
        <v>16</v>
      </c>
      <c r="I246" s="86">
        <f t="shared" si="55"/>
        <v>9.1428571428571428E-2</v>
      </c>
      <c r="J246" s="12" t="b">
        <v>0</v>
      </c>
      <c r="K246" s="12" t="b">
        <v>0</v>
      </c>
      <c r="L246" s="12" t="s">
        <v>233</v>
      </c>
    </row>
    <row r="247" spans="1:12" x14ac:dyDescent="0.25">
      <c r="A247" s="13" t="s">
        <v>62</v>
      </c>
      <c r="B247" s="12" t="s">
        <v>66</v>
      </c>
      <c r="C247" s="12">
        <v>17</v>
      </c>
      <c r="D247" s="47" t="s">
        <v>64</v>
      </c>
      <c r="E247" s="15">
        <v>27002</v>
      </c>
      <c r="F247" s="6">
        <v>87904</v>
      </c>
      <c r="G247" s="41">
        <f t="shared" si="54"/>
        <v>2.8790748600731757E-2</v>
      </c>
      <c r="H247" s="55">
        <v>5</v>
      </c>
      <c r="I247" s="86">
        <f t="shared" si="55"/>
        <v>2.8571428571428571E-2</v>
      </c>
      <c r="J247" s="12" t="b">
        <v>0</v>
      </c>
      <c r="K247" s="12" t="b">
        <v>0</v>
      </c>
      <c r="L247" s="12" t="s">
        <v>227</v>
      </c>
    </row>
    <row r="248" spans="1:12" x14ac:dyDescent="0.25">
      <c r="A248" s="13" t="s">
        <v>61</v>
      </c>
      <c r="B248" s="12" t="s">
        <v>91</v>
      </c>
      <c r="C248" s="12">
        <v>13</v>
      </c>
      <c r="D248" s="37" t="s">
        <v>49</v>
      </c>
      <c r="E248" s="15">
        <v>27002</v>
      </c>
      <c r="F248" s="6">
        <v>110715</v>
      </c>
      <c r="G248" s="41">
        <f t="shared" si="54"/>
        <v>3.6261919040430655E-2</v>
      </c>
      <c r="H248" s="55">
        <v>6</v>
      </c>
      <c r="I248" s="86">
        <f t="shared" si="55"/>
        <v>3.4285714285714287E-2</v>
      </c>
      <c r="J248" s="12" t="b">
        <v>0</v>
      </c>
      <c r="K248" s="12" t="b">
        <v>0</v>
      </c>
      <c r="L248" s="12" t="s">
        <v>223</v>
      </c>
    </row>
    <row r="249" spans="1:12" x14ac:dyDescent="0.25">
      <c r="A249" s="13" t="s">
        <v>97</v>
      </c>
      <c r="B249" s="12" t="s">
        <v>98</v>
      </c>
      <c r="C249" s="12">
        <v>25</v>
      </c>
      <c r="D249" s="60" t="s">
        <v>99</v>
      </c>
      <c r="E249" s="15">
        <v>27002</v>
      </c>
      <c r="F249" s="6">
        <v>183522</v>
      </c>
      <c r="G249" s="41">
        <f t="shared" si="54"/>
        <v>6.0108024261734318E-2</v>
      </c>
      <c r="H249" s="55">
        <v>11</v>
      </c>
      <c r="I249" s="86">
        <f t="shared" si="55"/>
        <v>6.2857142857142861E-2</v>
      </c>
      <c r="J249" s="12" t="b">
        <v>0</v>
      </c>
      <c r="K249" s="12" t="b">
        <v>0</v>
      </c>
      <c r="L249" s="12" t="s">
        <v>230</v>
      </c>
    </row>
    <row r="250" spans="1:12" x14ac:dyDescent="0.25">
      <c r="A250" s="13" t="s">
        <v>105</v>
      </c>
      <c r="B250" s="12" t="s">
        <v>106</v>
      </c>
      <c r="C250" s="12">
        <v>28</v>
      </c>
      <c r="D250" s="2" t="s">
        <v>33</v>
      </c>
      <c r="E250" s="15">
        <v>27002</v>
      </c>
      <c r="F250" s="6">
        <v>44843</v>
      </c>
      <c r="G250" s="41">
        <f t="shared" si="54"/>
        <v>1.4687198984148778E-2</v>
      </c>
      <c r="H250" s="55">
        <v>0</v>
      </c>
      <c r="I250" s="86">
        <f t="shared" si="55"/>
        <v>0</v>
      </c>
      <c r="J250" s="12" t="b">
        <v>0</v>
      </c>
      <c r="K250" s="12" t="b">
        <v>0</v>
      </c>
      <c r="L250" s="12" t="s">
        <v>228</v>
      </c>
    </row>
    <row r="251" spans="1:12" x14ac:dyDescent="0.25">
      <c r="A251" s="13" t="s">
        <v>107</v>
      </c>
      <c r="B251" s="12" t="s">
        <v>108</v>
      </c>
      <c r="C251" s="12">
        <v>29</v>
      </c>
      <c r="D251" s="63" t="s">
        <v>109</v>
      </c>
      <c r="E251" s="15">
        <v>27002</v>
      </c>
      <c r="F251" s="6">
        <v>123573</v>
      </c>
      <c r="G251" s="41">
        <f t="shared" si="54"/>
        <v>4.0473234174078832E-2</v>
      </c>
      <c r="H251" s="55">
        <v>7</v>
      </c>
      <c r="I251" s="86">
        <f t="shared" si="55"/>
        <v>0.04</v>
      </c>
      <c r="J251" s="12" t="b">
        <v>0</v>
      </c>
      <c r="K251" s="12" t="b">
        <v>0</v>
      </c>
      <c r="L251" s="12" t="s">
        <v>231</v>
      </c>
    </row>
    <row r="252" spans="1:12" x14ac:dyDescent="0.25">
      <c r="A252" s="13" t="s">
        <v>110</v>
      </c>
      <c r="B252" s="12" t="s">
        <v>111</v>
      </c>
      <c r="C252" s="12">
        <v>31</v>
      </c>
      <c r="D252" s="64" t="s">
        <v>114</v>
      </c>
      <c r="E252" s="15">
        <v>27002</v>
      </c>
      <c r="F252" s="6">
        <v>485289</v>
      </c>
      <c r="G252" s="41">
        <f t="shared" si="54"/>
        <v>0.15894423004300728</v>
      </c>
      <c r="H252" s="55">
        <v>28</v>
      </c>
      <c r="I252" s="86">
        <f t="shared" si="55"/>
        <v>0.16</v>
      </c>
      <c r="J252" s="12" t="b">
        <v>0</v>
      </c>
      <c r="K252" s="12" t="b">
        <v>0</v>
      </c>
      <c r="L252" s="12" t="s">
        <v>234</v>
      </c>
    </row>
    <row r="253" spans="1:12" x14ac:dyDescent="0.25">
      <c r="A253" s="13" t="s">
        <v>112</v>
      </c>
      <c r="B253" s="12" t="s">
        <v>113</v>
      </c>
      <c r="C253" s="12">
        <v>30</v>
      </c>
      <c r="D253" s="5" t="s">
        <v>55</v>
      </c>
      <c r="E253" s="15">
        <v>27002</v>
      </c>
      <c r="F253" s="6">
        <v>236784</v>
      </c>
      <c r="G253" s="41">
        <f t="shared" si="54"/>
        <v>7.7552655358978748E-2</v>
      </c>
      <c r="H253" s="55">
        <v>14</v>
      </c>
      <c r="I253" s="86">
        <f t="shared" si="55"/>
        <v>0.08</v>
      </c>
      <c r="J253" s="12" t="b">
        <v>0</v>
      </c>
      <c r="K253" s="12" t="b">
        <v>0</v>
      </c>
      <c r="L253" s="12" t="s">
        <v>235</v>
      </c>
    </row>
    <row r="254" spans="1:12" s="24" customFormat="1" x14ac:dyDescent="0.25">
      <c r="A254" s="23" t="s">
        <v>16</v>
      </c>
      <c r="B254" s="24" t="s">
        <v>22</v>
      </c>
      <c r="C254" s="24">
        <v>99</v>
      </c>
      <c r="D254" s="25" t="s">
        <v>17</v>
      </c>
      <c r="E254" s="26">
        <v>27002</v>
      </c>
      <c r="F254" s="52">
        <v>637</v>
      </c>
      <c r="G254" s="45">
        <f t="shared" si="54"/>
        <v>2.0863335978642757E-4</v>
      </c>
      <c r="H254" s="52">
        <v>0</v>
      </c>
      <c r="I254" s="67">
        <f t="shared" si="55"/>
        <v>0</v>
      </c>
      <c r="J254" s="24" t="b">
        <v>0</v>
      </c>
      <c r="K254" s="24" t="b">
        <v>0</v>
      </c>
    </row>
    <row r="255" spans="1:12" x14ac:dyDescent="0.25">
      <c r="A255" s="13" t="s">
        <v>5</v>
      </c>
      <c r="B255" s="12" t="s">
        <v>7</v>
      </c>
      <c r="C255" s="12">
        <v>1</v>
      </c>
      <c r="D255" s="14" t="s">
        <v>6</v>
      </c>
      <c r="E255" s="15">
        <v>27403</v>
      </c>
      <c r="F255" s="6">
        <v>913155</v>
      </c>
      <c r="G255" s="41">
        <f>F255/3049452</f>
        <v>0.2994488845864765</v>
      </c>
      <c r="H255" s="84">
        <v>53</v>
      </c>
      <c r="I255" s="86">
        <f>(H255/SUM(H$255:H$266))</f>
        <v>0.30285714285714288</v>
      </c>
      <c r="J255" s="12" t="b">
        <v>0</v>
      </c>
      <c r="K255" s="12" t="b">
        <v>0</v>
      </c>
      <c r="L255" s="12" t="s">
        <v>232</v>
      </c>
    </row>
    <row r="256" spans="1:12" x14ac:dyDescent="0.25">
      <c r="A256" s="13" t="s">
        <v>26</v>
      </c>
      <c r="B256" s="12" t="s">
        <v>28</v>
      </c>
      <c r="C256" s="12">
        <v>4</v>
      </c>
      <c r="D256" s="29" t="s">
        <v>27</v>
      </c>
      <c r="E256" s="15">
        <v>27403</v>
      </c>
      <c r="F256" s="6">
        <v>216553</v>
      </c>
      <c r="G256" s="41">
        <f t="shared" ref="G256:G266" si="56">F256/3049452</f>
        <v>7.1013742797066487E-2</v>
      </c>
      <c r="H256" s="55">
        <v>13</v>
      </c>
      <c r="I256" s="86">
        <f t="shared" ref="I256:I266" si="57">(H256/SUM(H$255:H$266))</f>
        <v>7.4285714285714288E-2</v>
      </c>
      <c r="J256" s="12" t="b">
        <v>0</v>
      </c>
      <c r="K256" s="12" t="b">
        <v>0</v>
      </c>
      <c r="L256" s="12" t="s">
        <v>236</v>
      </c>
    </row>
    <row r="257" spans="1:13" x14ac:dyDescent="0.25">
      <c r="A257" s="13" t="s">
        <v>29</v>
      </c>
      <c r="B257" s="12" t="s">
        <v>31</v>
      </c>
      <c r="C257" s="12">
        <v>2</v>
      </c>
      <c r="D257" s="31" t="s">
        <v>30</v>
      </c>
      <c r="E257" s="15">
        <v>27403</v>
      </c>
      <c r="F257" s="6">
        <v>711298</v>
      </c>
      <c r="G257" s="41">
        <f t="shared" si="56"/>
        <v>0.23325436832585003</v>
      </c>
      <c r="H257" s="55">
        <v>42</v>
      </c>
      <c r="I257" s="86">
        <f t="shared" si="57"/>
        <v>0.24</v>
      </c>
      <c r="J257" s="12" t="b">
        <v>1</v>
      </c>
      <c r="K257" s="12" t="b">
        <v>1</v>
      </c>
      <c r="L257" s="12" t="s">
        <v>225</v>
      </c>
      <c r="M257" s="12" t="s">
        <v>166</v>
      </c>
    </row>
    <row r="258" spans="1:13" x14ac:dyDescent="0.25">
      <c r="A258" s="13" t="s">
        <v>38</v>
      </c>
      <c r="B258" s="12" t="s">
        <v>39</v>
      </c>
      <c r="C258" s="12">
        <v>3</v>
      </c>
      <c r="D258" s="20" t="s">
        <v>13</v>
      </c>
      <c r="E258" s="15">
        <v>27403</v>
      </c>
      <c r="F258" s="6">
        <v>168164</v>
      </c>
      <c r="G258" s="41">
        <f t="shared" si="56"/>
        <v>5.5145645840629726E-2</v>
      </c>
      <c r="H258" s="55">
        <v>10</v>
      </c>
      <c r="I258" s="86">
        <f t="shared" si="57"/>
        <v>5.7142857142857141E-2</v>
      </c>
      <c r="J258" s="12" t="b">
        <v>0</v>
      </c>
      <c r="K258" s="12" t="b">
        <v>0</v>
      </c>
      <c r="L258" s="12" t="s">
        <v>237</v>
      </c>
    </row>
    <row r="259" spans="1:13" x14ac:dyDescent="0.25">
      <c r="A259" s="13" t="s">
        <v>62</v>
      </c>
      <c r="B259" s="12" t="s">
        <v>66</v>
      </c>
      <c r="C259" s="12">
        <v>17</v>
      </c>
      <c r="D259" s="47" t="s">
        <v>64</v>
      </c>
      <c r="E259" s="15">
        <v>27403</v>
      </c>
      <c r="F259" s="6">
        <v>54095</v>
      </c>
      <c r="G259" s="41">
        <f t="shared" si="56"/>
        <v>1.773925282313019E-2</v>
      </c>
      <c r="H259" s="55">
        <v>0</v>
      </c>
      <c r="I259" s="86">
        <f t="shared" si="57"/>
        <v>0</v>
      </c>
      <c r="J259" s="12" t="b">
        <v>0</v>
      </c>
      <c r="K259" s="12" t="b">
        <v>0</v>
      </c>
      <c r="L259" s="12" t="s">
        <v>227</v>
      </c>
    </row>
    <row r="260" spans="1:13" x14ac:dyDescent="0.25">
      <c r="A260" s="13" t="s">
        <v>61</v>
      </c>
      <c r="B260" s="12" t="s">
        <v>91</v>
      </c>
      <c r="C260" s="12">
        <v>13</v>
      </c>
      <c r="D260" s="37" t="s">
        <v>49</v>
      </c>
      <c r="E260" s="15">
        <v>27403</v>
      </c>
      <c r="F260" s="6">
        <v>127837</v>
      </c>
      <c r="G260" s="41">
        <f t="shared" si="56"/>
        <v>4.1921302581578591E-2</v>
      </c>
      <c r="H260" s="55">
        <v>7</v>
      </c>
      <c r="I260" s="86">
        <f t="shared" si="57"/>
        <v>0.04</v>
      </c>
      <c r="J260" s="12" t="b">
        <v>0</v>
      </c>
      <c r="K260" s="12" t="b">
        <v>0</v>
      </c>
      <c r="L260" s="12" t="s">
        <v>223</v>
      </c>
    </row>
    <row r="261" spans="1:13" x14ac:dyDescent="0.25">
      <c r="A261" s="13" t="s">
        <v>97</v>
      </c>
      <c r="B261" s="12" t="s">
        <v>98</v>
      </c>
      <c r="C261" s="12">
        <v>25</v>
      </c>
      <c r="D261" s="60" t="s">
        <v>99</v>
      </c>
      <c r="E261" s="15">
        <v>27403</v>
      </c>
      <c r="F261" s="6">
        <v>150963</v>
      </c>
      <c r="G261" s="41">
        <f t="shared" si="56"/>
        <v>4.9504960235478374E-2</v>
      </c>
      <c r="H261" s="55">
        <v>9</v>
      </c>
      <c r="I261" s="86">
        <f t="shared" si="57"/>
        <v>5.1428571428571428E-2</v>
      </c>
      <c r="J261" s="12" t="b">
        <v>0</v>
      </c>
      <c r="K261" s="12" t="b">
        <v>0</v>
      </c>
      <c r="L261" s="12" t="s">
        <v>238</v>
      </c>
    </row>
    <row r="262" spans="1:13" x14ac:dyDescent="0.25">
      <c r="A262" s="13" t="s">
        <v>105</v>
      </c>
      <c r="B262" s="12" t="s">
        <v>106</v>
      </c>
      <c r="C262" s="12">
        <v>28</v>
      </c>
      <c r="D262" s="2" t="s">
        <v>33</v>
      </c>
      <c r="E262" s="15">
        <v>27403</v>
      </c>
      <c r="F262" s="6">
        <v>66316</v>
      </c>
      <c r="G262" s="41">
        <f t="shared" si="56"/>
        <v>2.1746858124017037E-2</v>
      </c>
      <c r="H262" s="55">
        <v>4</v>
      </c>
      <c r="I262" s="86">
        <f t="shared" si="57"/>
        <v>2.2857142857142857E-2</v>
      </c>
      <c r="J262" s="12" t="b">
        <v>0</v>
      </c>
      <c r="K262" s="12" t="b">
        <v>0</v>
      </c>
      <c r="L262" s="12" t="s">
        <v>228</v>
      </c>
    </row>
    <row r="263" spans="1:13" x14ac:dyDescent="0.25">
      <c r="A263" s="13" t="s">
        <v>107</v>
      </c>
      <c r="B263" s="12" t="s">
        <v>108</v>
      </c>
      <c r="C263" s="12">
        <v>29</v>
      </c>
      <c r="D263" s="63" t="s">
        <v>109</v>
      </c>
      <c r="E263" s="15">
        <v>27403</v>
      </c>
      <c r="F263" s="6">
        <v>162734</v>
      </c>
      <c r="G263" s="41">
        <f t="shared" si="56"/>
        <v>5.3364998038991925E-2</v>
      </c>
      <c r="H263" s="55">
        <v>9</v>
      </c>
      <c r="I263" s="86">
        <f t="shared" si="57"/>
        <v>5.1428571428571428E-2</v>
      </c>
      <c r="J263" s="12" t="b">
        <v>0</v>
      </c>
      <c r="K263" s="12" t="b">
        <v>0</v>
      </c>
      <c r="L263" s="12" t="s">
        <v>198</v>
      </c>
    </row>
    <row r="264" spans="1:13" x14ac:dyDescent="0.25">
      <c r="A264" s="13" t="s">
        <v>110</v>
      </c>
      <c r="B264" s="12" t="s">
        <v>111</v>
      </c>
      <c r="C264" s="12">
        <v>31</v>
      </c>
      <c r="D264" s="64" t="s">
        <v>114</v>
      </c>
      <c r="E264" s="15">
        <v>27403</v>
      </c>
      <c r="F264" s="6">
        <v>414219</v>
      </c>
      <c r="G264" s="41">
        <f t="shared" si="56"/>
        <v>0.13583391376548967</v>
      </c>
      <c r="H264" s="55">
        <v>24</v>
      </c>
      <c r="I264" s="86">
        <f t="shared" si="57"/>
        <v>0.13714285714285715</v>
      </c>
      <c r="J264" s="12" t="b">
        <v>0</v>
      </c>
      <c r="K264" s="12" t="b">
        <v>0</v>
      </c>
      <c r="L264" s="12" t="s">
        <v>234</v>
      </c>
    </row>
    <row r="265" spans="1:13" x14ac:dyDescent="0.25">
      <c r="A265" s="13" t="s">
        <v>112</v>
      </c>
      <c r="B265" s="12" t="s">
        <v>113</v>
      </c>
      <c r="C265" s="12">
        <v>30</v>
      </c>
      <c r="D265" s="5" t="s">
        <v>55</v>
      </c>
      <c r="E265" s="15">
        <v>27403</v>
      </c>
      <c r="F265" s="6">
        <v>63579</v>
      </c>
      <c r="G265" s="41">
        <f t="shared" si="56"/>
        <v>2.0849319812215442E-2</v>
      </c>
      <c r="H265" s="55">
        <v>4</v>
      </c>
      <c r="I265" s="86">
        <f t="shared" si="57"/>
        <v>2.2857142857142857E-2</v>
      </c>
      <c r="J265" s="12" t="b">
        <v>0</v>
      </c>
      <c r="K265" s="12" t="b">
        <v>0</v>
      </c>
      <c r="L265" s="12" t="s">
        <v>235</v>
      </c>
    </row>
    <row r="266" spans="1:13" s="24" customFormat="1" x14ac:dyDescent="0.25">
      <c r="A266" s="23" t="s">
        <v>16</v>
      </c>
      <c r="B266" s="24" t="s">
        <v>22</v>
      </c>
      <c r="C266" s="24">
        <v>99</v>
      </c>
      <c r="D266" s="25" t="s">
        <v>17</v>
      </c>
      <c r="E266" s="26">
        <v>27403</v>
      </c>
      <c r="F266" s="52">
        <v>539</v>
      </c>
      <c r="G266" s="45">
        <f t="shared" si="56"/>
        <v>1.7675306907601759E-4</v>
      </c>
      <c r="H266" s="52">
        <v>0</v>
      </c>
      <c r="I266" s="67">
        <f t="shared" si="57"/>
        <v>0</v>
      </c>
      <c r="J266" s="24" t="b">
        <v>0</v>
      </c>
      <c r="K266" s="24" t="b">
        <v>0</v>
      </c>
    </row>
    <row r="267" spans="1:13" x14ac:dyDescent="0.25">
      <c r="A267" s="13" t="s">
        <v>5</v>
      </c>
      <c r="B267" s="12" t="s">
        <v>7</v>
      </c>
      <c r="C267" s="12">
        <v>1</v>
      </c>
      <c r="D267" s="14" t="s">
        <v>6</v>
      </c>
      <c r="E267" s="15">
        <v>28171</v>
      </c>
      <c r="F267" s="6">
        <v>1150355</v>
      </c>
      <c r="G267" s="41">
        <f>F267/3106297</f>
        <v>0.37033001029843571</v>
      </c>
      <c r="H267" s="84">
        <v>65</v>
      </c>
      <c r="I267" s="86">
        <f>(H267/SUM(H$267:H$279))</f>
        <v>0.37142857142857144</v>
      </c>
      <c r="J267" s="12" t="b">
        <v>1</v>
      </c>
      <c r="K267" s="12" t="b">
        <v>1</v>
      </c>
      <c r="L267" s="12" t="s">
        <v>232</v>
      </c>
      <c r="M267" s="12" t="s">
        <v>168</v>
      </c>
    </row>
    <row r="268" spans="1:13" x14ac:dyDescent="0.25">
      <c r="A268" s="13" t="s">
        <v>26</v>
      </c>
      <c r="B268" s="12" t="s">
        <v>28</v>
      </c>
      <c r="C268" s="12">
        <v>4</v>
      </c>
      <c r="D268" s="29" t="s">
        <v>27</v>
      </c>
      <c r="E268" s="15">
        <v>28171</v>
      </c>
      <c r="F268" s="6">
        <v>113330</v>
      </c>
      <c r="G268" s="41">
        <f>F268/3106297</f>
        <v>3.648395501138494E-2</v>
      </c>
      <c r="H268" s="55">
        <v>6</v>
      </c>
      <c r="I268" s="86">
        <f t="shared" ref="I268:I279" si="58">(H268/SUM(H$267:H$279))</f>
        <v>3.4285714285714287E-2</v>
      </c>
      <c r="J268" s="12" t="b">
        <v>0</v>
      </c>
      <c r="K268" s="12" t="b">
        <v>0</v>
      </c>
      <c r="L268" s="12" t="s">
        <v>236</v>
      </c>
    </row>
    <row r="269" spans="1:13" x14ac:dyDescent="0.25">
      <c r="A269" s="13" t="s">
        <v>29</v>
      </c>
      <c r="B269" s="12" t="s">
        <v>31</v>
      </c>
      <c r="C269" s="12">
        <v>2</v>
      </c>
      <c r="D269" s="31" t="s">
        <v>30</v>
      </c>
      <c r="E269" s="15">
        <v>28171</v>
      </c>
      <c r="F269" s="6">
        <v>371728</v>
      </c>
      <c r="G269" s="41">
        <f t="shared" ref="G269:G279" si="59">F269/3106297</f>
        <v>0.11966917522696638</v>
      </c>
      <c r="H269" s="55">
        <v>21</v>
      </c>
      <c r="I269" s="86">
        <f t="shared" si="58"/>
        <v>0.12</v>
      </c>
      <c r="J269" s="12" t="b">
        <v>0</v>
      </c>
      <c r="K269" s="12" t="b">
        <v>0</v>
      </c>
      <c r="L269" s="12" t="s">
        <v>225</v>
      </c>
    </row>
    <row r="270" spans="1:13" x14ac:dyDescent="0.25">
      <c r="A270" s="13" t="s">
        <v>38</v>
      </c>
      <c r="B270" s="12" t="s">
        <v>39</v>
      </c>
      <c r="C270" s="12">
        <v>3</v>
      </c>
      <c r="D270" s="20" t="s">
        <v>13</v>
      </c>
      <c r="E270" s="15">
        <v>28171</v>
      </c>
      <c r="F270" s="6">
        <v>263262</v>
      </c>
      <c r="G270" s="41">
        <f t="shared" si="59"/>
        <v>8.4751071774527675E-2</v>
      </c>
      <c r="H270" s="55">
        <v>15</v>
      </c>
      <c r="I270" s="86">
        <f t="shared" si="58"/>
        <v>8.5714285714285715E-2</v>
      </c>
      <c r="J270" s="12" t="b">
        <v>0</v>
      </c>
      <c r="K270" s="12" t="b">
        <v>0</v>
      </c>
      <c r="L270" s="12" t="s">
        <v>237</v>
      </c>
    </row>
    <row r="271" spans="1:13" x14ac:dyDescent="0.25">
      <c r="A271" s="13" t="s">
        <v>62</v>
      </c>
      <c r="B271" s="12" t="s">
        <v>66</v>
      </c>
      <c r="C271" s="12">
        <v>17</v>
      </c>
      <c r="D271" s="47" t="s">
        <v>64</v>
      </c>
      <c r="E271" s="15">
        <v>28171</v>
      </c>
      <c r="F271" s="6">
        <v>102149</v>
      </c>
      <c r="G271" s="41">
        <f t="shared" si="59"/>
        <v>3.2884492371463514E-2</v>
      </c>
      <c r="H271" s="55">
        <v>6</v>
      </c>
      <c r="I271" s="86">
        <f t="shared" si="58"/>
        <v>3.4285714285714287E-2</v>
      </c>
      <c r="J271" s="12" t="b">
        <v>0</v>
      </c>
      <c r="K271" s="12" t="b">
        <v>0</v>
      </c>
      <c r="L271" s="12" t="s">
        <v>227</v>
      </c>
    </row>
    <row r="272" spans="1:13" x14ac:dyDescent="0.25">
      <c r="A272" s="13" t="s">
        <v>61</v>
      </c>
      <c r="B272" s="12" t="s">
        <v>91</v>
      </c>
      <c r="C272" s="12">
        <v>13</v>
      </c>
      <c r="D272" s="37" t="s">
        <v>49</v>
      </c>
      <c r="E272" s="15">
        <v>28171</v>
      </c>
      <c r="F272" s="6">
        <v>114022</v>
      </c>
      <c r="G272" s="41">
        <f t="shared" si="59"/>
        <v>3.6706728300610017E-2</v>
      </c>
      <c r="H272" s="55">
        <v>7</v>
      </c>
      <c r="I272" s="86">
        <f t="shared" si="58"/>
        <v>0.04</v>
      </c>
      <c r="J272" s="12" t="b">
        <v>0</v>
      </c>
      <c r="K272" s="12" t="b">
        <v>0</v>
      </c>
      <c r="L272" s="12" t="s">
        <v>223</v>
      </c>
    </row>
    <row r="273" spans="1:12" x14ac:dyDescent="0.25">
      <c r="A273" s="13" t="s">
        <v>97</v>
      </c>
      <c r="B273" s="12" t="s">
        <v>98</v>
      </c>
      <c r="C273" s="12">
        <v>25</v>
      </c>
      <c r="D273" s="60" t="s">
        <v>99</v>
      </c>
      <c r="E273" s="15">
        <v>28171</v>
      </c>
      <c r="F273" s="6">
        <v>120357</v>
      </c>
      <c r="G273" s="41">
        <f t="shared" si="59"/>
        <v>3.8746134062518811E-2</v>
      </c>
      <c r="H273" s="55">
        <v>7</v>
      </c>
      <c r="I273" s="86">
        <f t="shared" si="58"/>
        <v>0.04</v>
      </c>
      <c r="J273" s="17" t="b">
        <v>0</v>
      </c>
      <c r="K273" s="12" t="b">
        <v>0</v>
      </c>
      <c r="L273" s="12" t="s">
        <v>238</v>
      </c>
    </row>
    <row r="274" spans="1:12" x14ac:dyDescent="0.25">
      <c r="A274" s="13" t="s">
        <v>105</v>
      </c>
      <c r="B274" s="12" t="s">
        <v>106</v>
      </c>
      <c r="C274" s="12">
        <v>28</v>
      </c>
      <c r="D274" s="2" t="s">
        <v>33</v>
      </c>
      <c r="E274" s="15">
        <v>28171</v>
      </c>
      <c r="F274" s="6">
        <v>83667</v>
      </c>
      <c r="G274" s="41">
        <f t="shared" si="59"/>
        <v>2.6934642759530076E-2</v>
      </c>
      <c r="H274" s="55">
        <v>5</v>
      </c>
      <c r="I274" s="86">
        <f t="shared" si="58"/>
        <v>2.8571428571428571E-2</v>
      </c>
      <c r="J274" s="12" t="b">
        <v>0</v>
      </c>
      <c r="K274" s="12" t="b">
        <v>0</v>
      </c>
      <c r="L274" s="12" t="s">
        <v>228</v>
      </c>
    </row>
    <row r="275" spans="1:12" x14ac:dyDescent="0.25">
      <c r="A275" s="13" t="s">
        <v>107</v>
      </c>
      <c r="B275" s="12" t="s">
        <v>108</v>
      </c>
      <c r="C275" s="12">
        <v>29</v>
      </c>
      <c r="D275" s="63" t="s">
        <v>109</v>
      </c>
      <c r="E275" s="15">
        <v>28171</v>
      </c>
      <c r="F275" s="6">
        <v>106082</v>
      </c>
      <c r="G275" s="41">
        <f t="shared" si="59"/>
        <v>3.4150630155455192E-2</v>
      </c>
      <c r="H275" s="55">
        <v>6</v>
      </c>
      <c r="I275" s="86">
        <f t="shared" si="58"/>
        <v>3.4285714285714287E-2</v>
      </c>
      <c r="J275" s="12" t="b">
        <v>0</v>
      </c>
      <c r="K275" s="12" t="b">
        <v>0</v>
      </c>
      <c r="L275" s="12" t="s">
        <v>198</v>
      </c>
    </row>
    <row r="276" spans="1:12" x14ac:dyDescent="0.25">
      <c r="A276" s="13" t="s">
        <v>110</v>
      </c>
      <c r="B276" s="12" t="s">
        <v>111</v>
      </c>
      <c r="C276" s="12">
        <v>31</v>
      </c>
      <c r="D276" s="64" t="s">
        <v>114</v>
      </c>
      <c r="E276" s="15">
        <v>28171</v>
      </c>
      <c r="F276" s="6">
        <v>453792</v>
      </c>
      <c r="G276" s="41">
        <f t="shared" si="59"/>
        <v>0.1460877694566875</v>
      </c>
      <c r="H276" s="55">
        <v>26</v>
      </c>
      <c r="I276" s="86">
        <f t="shared" si="58"/>
        <v>0.14857142857142858</v>
      </c>
      <c r="J276" s="12" t="b">
        <v>0</v>
      </c>
      <c r="K276" s="12" t="b">
        <v>0</v>
      </c>
      <c r="L276" s="12" t="s">
        <v>234</v>
      </c>
    </row>
    <row r="277" spans="1:12" x14ac:dyDescent="0.25">
      <c r="A277" s="13" t="s">
        <v>112</v>
      </c>
      <c r="B277" s="12" t="s">
        <v>113</v>
      </c>
      <c r="C277" s="12">
        <v>30</v>
      </c>
      <c r="D277" s="5" t="s">
        <v>55</v>
      </c>
      <c r="E277" s="15">
        <v>28171</v>
      </c>
      <c r="F277" s="6">
        <v>200347</v>
      </c>
      <c r="G277" s="41">
        <f t="shared" si="59"/>
        <v>6.4497052278001746E-2</v>
      </c>
      <c r="H277" s="55">
        <v>11</v>
      </c>
      <c r="I277" s="86">
        <f t="shared" si="58"/>
        <v>6.2857142857142861E-2</v>
      </c>
      <c r="J277" s="12" t="b">
        <v>0</v>
      </c>
      <c r="K277" s="12" t="b">
        <v>0</v>
      </c>
      <c r="L277" s="12" t="s">
        <v>235</v>
      </c>
    </row>
    <row r="278" spans="1:12" x14ac:dyDescent="0.25">
      <c r="A278" t="s">
        <v>115</v>
      </c>
      <c r="B278" s="12" t="s">
        <v>116</v>
      </c>
      <c r="C278" s="12">
        <v>32</v>
      </c>
      <c r="D278" s="65" t="s">
        <v>117</v>
      </c>
      <c r="E278" s="15">
        <v>28171</v>
      </c>
      <c r="F278" s="6">
        <v>26889</v>
      </c>
      <c r="G278" s="41">
        <f t="shared" si="59"/>
        <v>8.6562875346433386E-3</v>
      </c>
      <c r="H278" s="55">
        <v>0</v>
      </c>
      <c r="I278" s="86">
        <f t="shared" si="58"/>
        <v>0</v>
      </c>
      <c r="J278" s="12" t="b">
        <v>0</v>
      </c>
      <c r="K278" s="12" t="b">
        <v>0</v>
      </c>
      <c r="L278" s="12" t="s">
        <v>239</v>
      </c>
    </row>
    <row r="279" spans="1:12" s="24" customFormat="1" x14ac:dyDescent="0.25">
      <c r="A279" s="23" t="s">
        <v>16</v>
      </c>
      <c r="B279" s="24" t="s">
        <v>22</v>
      </c>
      <c r="C279" s="24">
        <v>99</v>
      </c>
      <c r="D279" s="25" t="s">
        <v>17</v>
      </c>
      <c r="E279" s="26">
        <v>28171</v>
      </c>
      <c r="F279" s="52">
        <v>317</v>
      </c>
      <c r="G279" s="45">
        <f t="shared" si="59"/>
        <v>1.0205076977507302E-4</v>
      </c>
      <c r="H279" s="52">
        <v>0</v>
      </c>
      <c r="I279" s="67">
        <f t="shared" si="58"/>
        <v>0</v>
      </c>
      <c r="J279" s="24" t="b">
        <v>0</v>
      </c>
      <c r="K279" s="24" t="b">
        <v>0</v>
      </c>
    </row>
    <row r="280" spans="1:12" x14ac:dyDescent="0.25">
      <c r="A280" s="13" t="s">
        <v>5</v>
      </c>
      <c r="B280" s="12" t="s">
        <v>7</v>
      </c>
      <c r="C280" s="12">
        <v>1</v>
      </c>
      <c r="D280" s="14" t="s">
        <v>6</v>
      </c>
      <c r="E280" s="15">
        <v>29151</v>
      </c>
      <c r="F280" s="6">
        <v>1213456</v>
      </c>
      <c r="G280" s="41">
        <f>F280/3171002</f>
        <v>0.3826727324675292</v>
      </c>
      <c r="H280" s="84">
        <v>68</v>
      </c>
      <c r="I280" s="86">
        <f>(H280/SUM(H$280:H$292))</f>
        <v>0.38857142857142857</v>
      </c>
      <c r="J280" s="12" t="b">
        <v>1</v>
      </c>
      <c r="K280" s="12" t="b">
        <v>1</v>
      </c>
      <c r="L280" s="12" t="s">
        <v>232</v>
      </c>
    </row>
    <row r="281" spans="1:12" x14ac:dyDescent="0.25">
      <c r="A281" s="13" t="s">
        <v>26</v>
      </c>
      <c r="B281" s="12" t="s">
        <v>28</v>
      </c>
      <c r="C281" s="12">
        <v>4</v>
      </c>
      <c r="D281" s="29" t="s">
        <v>27</v>
      </c>
      <c r="E281" s="15">
        <v>29151</v>
      </c>
      <c r="F281" s="6">
        <v>172365</v>
      </c>
      <c r="G281" s="41">
        <f t="shared" ref="G281:G292" si="60">F281/3171002</f>
        <v>5.4356635536653715E-2</v>
      </c>
      <c r="H281" s="55">
        <v>10</v>
      </c>
      <c r="I281" s="86">
        <f t="shared" ref="I281:I292" si="61">(H281/SUM(H$280:H$292))</f>
        <v>5.7142857142857141E-2</v>
      </c>
      <c r="J281" s="12" t="b">
        <v>0</v>
      </c>
      <c r="K281" s="12" t="b">
        <v>0</v>
      </c>
      <c r="L281" s="12" t="s">
        <v>240</v>
      </c>
    </row>
    <row r="282" spans="1:12" x14ac:dyDescent="0.25">
      <c r="A282" s="13" t="s">
        <v>29</v>
      </c>
      <c r="B282" s="12" t="s">
        <v>31</v>
      </c>
      <c r="C282" s="12">
        <v>2</v>
      </c>
      <c r="D282" s="31" t="s">
        <v>30</v>
      </c>
      <c r="E282" s="15">
        <v>29151</v>
      </c>
      <c r="F282" s="6">
        <v>396484</v>
      </c>
      <c r="G282" s="41">
        <f t="shared" si="60"/>
        <v>0.12503429515339315</v>
      </c>
      <c r="H282" s="55">
        <v>22</v>
      </c>
      <c r="I282" s="86">
        <f t="shared" si="61"/>
        <v>0.12571428571428572</v>
      </c>
      <c r="J282" s="12" t="b">
        <v>0</v>
      </c>
      <c r="K282" s="12" t="b">
        <v>0</v>
      </c>
      <c r="L282" s="12" t="s">
        <v>241</v>
      </c>
    </row>
    <row r="283" spans="1:12" x14ac:dyDescent="0.25">
      <c r="A283" s="13" t="s">
        <v>38</v>
      </c>
      <c r="B283" s="12" t="s">
        <v>39</v>
      </c>
      <c r="C283" s="12">
        <v>3</v>
      </c>
      <c r="D283" s="20" t="s">
        <v>13</v>
      </c>
      <c r="E283" s="15">
        <v>29151</v>
      </c>
      <c r="F283" s="6">
        <v>395653</v>
      </c>
      <c r="G283" s="41">
        <f t="shared" si="60"/>
        <v>0.1247722328778096</v>
      </c>
      <c r="H283" s="55">
        <v>22</v>
      </c>
      <c r="I283" s="86">
        <f t="shared" si="61"/>
        <v>0.12571428571428572</v>
      </c>
      <c r="J283" s="12" t="b">
        <v>0</v>
      </c>
      <c r="K283" s="12" t="b">
        <v>0</v>
      </c>
      <c r="L283" s="12" t="s">
        <v>237</v>
      </c>
    </row>
    <row r="284" spans="1:12" x14ac:dyDescent="0.25">
      <c r="A284" s="13" t="s">
        <v>62</v>
      </c>
      <c r="B284" s="12" t="s">
        <v>66</v>
      </c>
      <c r="C284" s="12">
        <v>17</v>
      </c>
      <c r="D284" s="47" t="s">
        <v>64</v>
      </c>
      <c r="E284" s="15">
        <v>29151</v>
      </c>
      <c r="F284" s="6">
        <v>83238</v>
      </c>
      <c r="G284" s="41">
        <f t="shared" si="60"/>
        <v>2.6249746925419787E-2</v>
      </c>
      <c r="H284" s="55">
        <v>5</v>
      </c>
      <c r="I284" s="86">
        <f t="shared" si="61"/>
        <v>2.8571428571428571E-2</v>
      </c>
      <c r="J284" s="12" t="b">
        <v>0</v>
      </c>
      <c r="K284" s="12" t="b">
        <v>0</v>
      </c>
    </row>
    <row r="285" spans="1:12" x14ac:dyDescent="0.25">
      <c r="A285" s="13" t="s">
        <v>61</v>
      </c>
      <c r="B285" s="12" t="s">
        <v>91</v>
      </c>
      <c r="C285" s="12">
        <v>13</v>
      </c>
      <c r="D285" s="37" t="s">
        <v>49</v>
      </c>
      <c r="E285" s="15">
        <v>29151</v>
      </c>
      <c r="F285" s="6">
        <v>58901</v>
      </c>
      <c r="G285" s="41">
        <f t="shared" si="60"/>
        <v>1.8574885793197229E-2</v>
      </c>
      <c r="H285" s="55">
        <v>0</v>
      </c>
      <c r="I285" s="86">
        <f t="shared" si="61"/>
        <v>0</v>
      </c>
      <c r="J285" s="12" t="b">
        <v>0</v>
      </c>
      <c r="K285" s="12" t="b">
        <v>0</v>
      </c>
      <c r="L285" s="12" t="s">
        <v>242</v>
      </c>
    </row>
    <row r="286" spans="1:12" x14ac:dyDescent="0.25">
      <c r="A286" s="13" t="s">
        <v>97</v>
      </c>
      <c r="B286" s="12" t="s">
        <v>98</v>
      </c>
      <c r="C286" s="12">
        <v>25</v>
      </c>
      <c r="D286" s="60" t="s">
        <v>99</v>
      </c>
      <c r="E286" s="15">
        <v>29151</v>
      </c>
      <c r="F286" s="6">
        <v>187284</v>
      </c>
      <c r="G286" s="41">
        <f t="shared" si="60"/>
        <v>5.9061457545595997E-2</v>
      </c>
      <c r="H286" s="55">
        <v>11</v>
      </c>
      <c r="I286" s="86">
        <f t="shared" si="61"/>
        <v>6.2857142857142861E-2</v>
      </c>
      <c r="J286" s="12" t="b">
        <v>0</v>
      </c>
      <c r="K286" s="12" t="b">
        <v>0</v>
      </c>
      <c r="L286" s="12" t="s">
        <v>238</v>
      </c>
    </row>
    <row r="287" spans="1:12" x14ac:dyDescent="0.25">
      <c r="A287" s="13" t="s">
        <v>105</v>
      </c>
      <c r="B287" s="12" t="s">
        <v>106</v>
      </c>
      <c r="C287" s="12">
        <v>28</v>
      </c>
      <c r="D287" s="2" t="s">
        <v>33</v>
      </c>
      <c r="E287" s="15">
        <v>29151</v>
      </c>
      <c r="F287" s="6">
        <v>116047</v>
      </c>
      <c r="G287" s="41">
        <f t="shared" si="60"/>
        <v>3.659631876611872E-2</v>
      </c>
      <c r="H287" s="55">
        <v>6</v>
      </c>
      <c r="I287" s="86">
        <f t="shared" si="61"/>
        <v>3.4285714285714287E-2</v>
      </c>
      <c r="J287" s="12" t="b">
        <v>0</v>
      </c>
      <c r="K287" s="12" t="b">
        <v>0</v>
      </c>
      <c r="L287" s="12" t="s">
        <v>228</v>
      </c>
    </row>
    <row r="288" spans="1:12" x14ac:dyDescent="0.25">
      <c r="A288" s="13" t="s">
        <v>107</v>
      </c>
      <c r="B288" s="12" t="s">
        <v>108</v>
      </c>
      <c r="C288" s="12">
        <v>29</v>
      </c>
      <c r="D288" s="63" t="s">
        <v>109</v>
      </c>
      <c r="E288" s="15">
        <v>29151</v>
      </c>
      <c r="F288" s="6">
        <v>82133</v>
      </c>
      <c r="G288" s="41">
        <f t="shared" si="60"/>
        <v>2.5901276631172102E-2</v>
      </c>
      <c r="H288" s="55">
        <v>5</v>
      </c>
      <c r="I288" s="86">
        <f t="shared" si="61"/>
        <v>2.8571428571428571E-2</v>
      </c>
      <c r="J288" s="12" t="b">
        <v>0</v>
      </c>
      <c r="K288" s="12" t="b">
        <v>0</v>
      </c>
      <c r="L288" s="12" t="s">
        <v>198</v>
      </c>
    </row>
    <row r="289" spans="1:13" x14ac:dyDescent="0.25">
      <c r="A289" s="13" t="s">
        <v>110</v>
      </c>
      <c r="B289" s="12" t="s">
        <v>111</v>
      </c>
      <c r="C289" s="12">
        <v>31</v>
      </c>
      <c r="D289" s="64" t="s">
        <v>114</v>
      </c>
      <c r="E289" s="15">
        <v>29151</v>
      </c>
      <c r="F289" s="6">
        <v>349243</v>
      </c>
      <c r="G289" s="41">
        <f t="shared" si="60"/>
        <v>0.1101364805194068</v>
      </c>
      <c r="H289" s="55">
        <v>20</v>
      </c>
      <c r="I289" s="86">
        <f t="shared" si="61"/>
        <v>0.11428571428571428</v>
      </c>
      <c r="J289" s="12" t="b">
        <v>0</v>
      </c>
      <c r="K289" s="12" t="b">
        <v>0</v>
      </c>
      <c r="L289" s="12" t="s">
        <v>234</v>
      </c>
    </row>
    <row r="290" spans="1:13" x14ac:dyDescent="0.25">
      <c r="A290" s="13" t="s">
        <v>112</v>
      </c>
      <c r="B290" s="12" t="s">
        <v>113</v>
      </c>
      <c r="C290" s="12">
        <v>30</v>
      </c>
      <c r="D290" s="5" t="s">
        <v>55</v>
      </c>
      <c r="E290" s="15">
        <v>29151</v>
      </c>
      <c r="F290" s="6">
        <v>102132</v>
      </c>
      <c r="G290" s="41">
        <f t="shared" si="60"/>
        <v>3.2208115920456686E-2</v>
      </c>
      <c r="H290" s="55">
        <v>6</v>
      </c>
      <c r="I290" s="86">
        <f t="shared" si="61"/>
        <v>3.4285714285714287E-2</v>
      </c>
      <c r="J290" s="12" t="b">
        <v>0</v>
      </c>
      <c r="K290" s="12" t="b">
        <v>0</v>
      </c>
      <c r="L290" s="12" t="s">
        <v>235</v>
      </c>
    </row>
    <row r="291" spans="1:13" x14ac:dyDescent="0.25">
      <c r="A291" s="13" t="s">
        <v>118</v>
      </c>
      <c r="B291" s="12" t="s">
        <v>119</v>
      </c>
      <c r="C291" s="12">
        <v>33</v>
      </c>
      <c r="D291" s="9" t="s">
        <v>77</v>
      </c>
      <c r="E291" s="15">
        <v>29151</v>
      </c>
      <c r="F291" s="6">
        <v>13070</v>
      </c>
      <c r="G291" s="41">
        <f t="shared" si="60"/>
        <v>4.1217255618255684E-3</v>
      </c>
      <c r="H291" s="55">
        <v>0</v>
      </c>
      <c r="I291" s="86">
        <f t="shared" si="61"/>
        <v>0</v>
      </c>
      <c r="J291" s="12" t="b">
        <v>0</v>
      </c>
      <c r="K291" s="12" t="b">
        <v>0</v>
      </c>
    </row>
    <row r="292" spans="1:13" s="24" customFormat="1" x14ac:dyDescent="0.25">
      <c r="A292" s="23" t="s">
        <v>16</v>
      </c>
      <c r="B292" s="24" t="s">
        <v>22</v>
      </c>
      <c r="C292" s="24">
        <v>99</v>
      </c>
      <c r="D292" s="25" t="s">
        <v>17</v>
      </c>
      <c r="E292" s="26">
        <v>29151</v>
      </c>
      <c r="F292" s="52">
        <v>996</v>
      </c>
      <c r="G292" s="45">
        <f t="shared" si="60"/>
        <v>3.1409630142144345E-4</v>
      </c>
      <c r="H292" s="52">
        <v>0</v>
      </c>
      <c r="I292" s="67">
        <f t="shared" si="61"/>
        <v>0</v>
      </c>
      <c r="J292" s="24" t="b">
        <v>0</v>
      </c>
      <c r="K292" s="24" t="b">
        <v>0</v>
      </c>
    </row>
    <row r="293" spans="1:13" x14ac:dyDescent="0.25">
      <c r="A293" s="13" t="s">
        <v>5</v>
      </c>
      <c r="B293" s="12" t="s">
        <v>7</v>
      </c>
      <c r="C293" s="12">
        <v>1</v>
      </c>
      <c r="D293" s="14" t="s">
        <v>6</v>
      </c>
      <c r="E293" s="15">
        <v>29928</v>
      </c>
      <c r="F293" s="6">
        <v>1026726</v>
      </c>
      <c r="G293" s="41">
        <f>F293/3123563</f>
        <v>0.32870347100410652</v>
      </c>
      <c r="H293" s="84">
        <v>59</v>
      </c>
      <c r="I293" s="86">
        <f>(H293/SUM(H$293:H$306))</f>
        <v>0.33714285714285713</v>
      </c>
      <c r="J293" s="12" t="b">
        <v>1</v>
      </c>
      <c r="K293" s="12" t="b">
        <v>1</v>
      </c>
      <c r="L293" s="12" t="s">
        <v>232</v>
      </c>
      <c r="M293" s="12" t="s">
        <v>169</v>
      </c>
    </row>
    <row r="294" spans="1:13" x14ac:dyDescent="0.25">
      <c r="A294" s="13" t="s">
        <v>26</v>
      </c>
      <c r="B294" s="12" t="s">
        <v>28</v>
      </c>
      <c r="C294" s="12">
        <v>4</v>
      </c>
      <c r="D294" s="29" t="s">
        <v>27</v>
      </c>
      <c r="E294" s="15">
        <v>29928</v>
      </c>
      <c r="F294" s="6">
        <v>160053</v>
      </c>
      <c r="G294" s="41">
        <f t="shared" ref="G294:G306" si="62">F294/3123563</f>
        <v>5.1240522441839659E-2</v>
      </c>
      <c r="H294" s="84">
        <v>9</v>
      </c>
      <c r="I294" s="86">
        <f t="shared" ref="I294:I306" si="63">(H294/SUM(H$293:H$306))</f>
        <v>5.1428571428571428E-2</v>
      </c>
      <c r="J294" s="12" t="b">
        <v>0</v>
      </c>
      <c r="K294" s="12" t="b">
        <v>0</v>
      </c>
      <c r="L294" s="12" t="s">
        <v>240</v>
      </c>
    </row>
    <row r="295" spans="1:13" x14ac:dyDescent="0.25">
      <c r="A295" s="13" t="s">
        <v>29</v>
      </c>
      <c r="B295" s="12" t="s">
        <v>31</v>
      </c>
      <c r="C295" s="12">
        <v>2</v>
      </c>
      <c r="D295" s="31" t="s">
        <v>30</v>
      </c>
      <c r="E295" s="15">
        <v>29928</v>
      </c>
      <c r="F295" s="6">
        <v>353280</v>
      </c>
      <c r="G295" s="41">
        <f t="shared" si="62"/>
        <v>0.11310160864371872</v>
      </c>
      <c r="H295" s="84">
        <v>20</v>
      </c>
      <c r="I295" s="86">
        <f t="shared" si="63"/>
        <v>0.11428571428571428</v>
      </c>
      <c r="J295" s="12" t="b">
        <v>0</v>
      </c>
      <c r="K295" s="12" t="b">
        <v>0</v>
      </c>
      <c r="L295" s="12" t="s">
        <v>241</v>
      </c>
    </row>
    <row r="296" spans="1:13" x14ac:dyDescent="0.25">
      <c r="A296" s="13" t="s">
        <v>38</v>
      </c>
      <c r="B296" s="12" t="s">
        <v>39</v>
      </c>
      <c r="C296" s="12">
        <v>3</v>
      </c>
      <c r="D296" s="20" t="s">
        <v>13</v>
      </c>
      <c r="E296" s="15">
        <v>29928</v>
      </c>
      <c r="F296" s="6">
        <v>451478</v>
      </c>
      <c r="G296" s="41">
        <f t="shared" si="62"/>
        <v>0.14453942500919623</v>
      </c>
      <c r="H296" s="84">
        <v>26</v>
      </c>
      <c r="I296" s="86">
        <f t="shared" si="63"/>
        <v>0.14857142857142858</v>
      </c>
      <c r="J296" s="12" t="b">
        <v>0</v>
      </c>
      <c r="K296" s="12" t="b">
        <v>0</v>
      </c>
      <c r="L296" s="12" t="s">
        <v>237</v>
      </c>
    </row>
    <row r="297" spans="1:13" x14ac:dyDescent="0.25">
      <c r="A297" s="13" t="s">
        <v>62</v>
      </c>
      <c r="B297" s="12" t="s">
        <v>66</v>
      </c>
      <c r="C297" s="12">
        <v>17</v>
      </c>
      <c r="D297" s="47" t="s">
        <v>64</v>
      </c>
      <c r="E297" s="15">
        <v>29928</v>
      </c>
      <c r="F297" s="6">
        <v>45174</v>
      </c>
      <c r="G297" s="41">
        <f t="shared" si="62"/>
        <v>1.4462330357991819E-2</v>
      </c>
      <c r="H297" s="84">
        <v>0</v>
      </c>
      <c r="I297" s="86">
        <f t="shared" si="63"/>
        <v>0</v>
      </c>
      <c r="J297" s="12" t="b">
        <v>0</v>
      </c>
      <c r="K297" s="12" t="b">
        <v>0</v>
      </c>
    </row>
    <row r="298" spans="1:13" x14ac:dyDescent="0.25">
      <c r="A298" s="13" t="s">
        <v>61</v>
      </c>
      <c r="B298" s="12" t="s">
        <v>91</v>
      </c>
      <c r="C298" s="12">
        <v>13</v>
      </c>
      <c r="D298" s="37" t="s">
        <v>49</v>
      </c>
      <c r="E298" s="15">
        <v>29928</v>
      </c>
      <c r="F298" s="6">
        <v>34625</v>
      </c>
      <c r="G298" s="41">
        <f t="shared" si="62"/>
        <v>1.108509737117516E-2</v>
      </c>
      <c r="H298" s="84">
        <v>0</v>
      </c>
      <c r="I298" s="86">
        <f t="shared" si="63"/>
        <v>0</v>
      </c>
      <c r="J298" s="12" t="b">
        <v>0</v>
      </c>
      <c r="K298" s="12" t="b">
        <v>0</v>
      </c>
      <c r="L298" s="12" t="s">
        <v>242</v>
      </c>
    </row>
    <row r="299" spans="1:13" x14ac:dyDescent="0.25">
      <c r="A299" s="13" t="s">
        <v>97</v>
      </c>
      <c r="B299" s="12" t="s">
        <v>98</v>
      </c>
      <c r="C299" s="12">
        <v>25</v>
      </c>
      <c r="D299" s="60" t="s">
        <v>99</v>
      </c>
      <c r="E299" s="15">
        <v>29928</v>
      </c>
      <c r="F299" s="6">
        <v>353373</v>
      </c>
      <c r="G299" s="41">
        <f t="shared" si="62"/>
        <v>0.11313138233485286</v>
      </c>
      <c r="H299" s="84">
        <v>21</v>
      </c>
      <c r="I299" s="86">
        <f t="shared" si="63"/>
        <v>0.12</v>
      </c>
      <c r="J299" s="12" t="b">
        <v>0</v>
      </c>
      <c r="K299" s="12" t="b">
        <v>0</v>
      </c>
      <c r="L299" s="12" t="s">
        <v>238</v>
      </c>
    </row>
    <row r="300" spans="1:13" x14ac:dyDescent="0.25">
      <c r="A300" s="13" t="s">
        <v>105</v>
      </c>
      <c r="B300" s="12" t="s">
        <v>106</v>
      </c>
      <c r="C300" s="12">
        <v>28</v>
      </c>
      <c r="D300" s="2" t="s">
        <v>33</v>
      </c>
      <c r="E300" s="15">
        <v>29928</v>
      </c>
      <c r="F300" s="6">
        <v>82711</v>
      </c>
      <c r="G300" s="41">
        <f t="shared" si="62"/>
        <v>2.6479696423603431E-2</v>
      </c>
      <c r="H300" s="84">
        <v>5</v>
      </c>
      <c r="I300" s="86">
        <f t="shared" si="63"/>
        <v>2.8571428571428571E-2</v>
      </c>
      <c r="J300" s="12" t="b">
        <v>0</v>
      </c>
      <c r="K300" s="12" t="b">
        <v>0</v>
      </c>
      <c r="L300" s="12" t="s">
        <v>228</v>
      </c>
    </row>
    <row r="301" spans="1:13" x14ac:dyDescent="0.25">
      <c r="A301" s="13" t="s">
        <v>107</v>
      </c>
      <c r="B301" s="12" t="s">
        <v>108</v>
      </c>
      <c r="C301" s="12">
        <v>29</v>
      </c>
      <c r="D301" s="63" t="s">
        <v>109</v>
      </c>
      <c r="E301" s="15">
        <v>29928</v>
      </c>
      <c r="F301" s="6">
        <v>72174</v>
      </c>
      <c r="G301" s="41">
        <f t="shared" si="62"/>
        <v>2.3106305203384723E-2</v>
      </c>
      <c r="H301" s="84">
        <v>4</v>
      </c>
      <c r="I301" s="86">
        <f t="shared" si="63"/>
        <v>2.2857142857142857E-2</v>
      </c>
      <c r="J301" s="12" t="b">
        <v>0</v>
      </c>
      <c r="K301" s="12" t="b">
        <v>0</v>
      </c>
      <c r="L301" s="12" t="s">
        <v>243</v>
      </c>
    </row>
    <row r="302" spans="1:13" x14ac:dyDescent="0.25">
      <c r="A302" s="13" t="s">
        <v>110</v>
      </c>
      <c r="B302" s="12" t="s">
        <v>111</v>
      </c>
      <c r="C302" s="12">
        <v>31</v>
      </c>
      <c r="D302" s="64" t="s">
        <v>114</v>
      </c>
      <c r="E302" s="15">
        <v>29928</v>
      </c>
      <c r="F302" s="6">
        <v>278383</v>
      </c>
      <c r="G302" s="41">
        <f t="shared" si="62"/>
        <v>8.9123542569815306E-2</v>
      </c>
      <c r="H302" s="84">
        <v>16</v>
      </c>
      <c r="I302" s="86">
        <f t="shared" si="63"/>
        <v>9.1428571428571428E-2</v>
      </c>
      <c r="J302" s="12" t="b">
        <v>0</v>
      </c>
      <c r="K302" s="12" t="b">
        <v>0</v>
      </c>
      <c r="L302" s="12" t="s">
        <v>234</v>
      </c>
    </row>
    <row r="303" spans="1:13" x14ac:dyDescent="0.25">
      <c r="A303" s="13" t="s">
        <v>112</v>
      </c>
      <c r="B303" s="12" t="s">
        <v>113</v>
      </c>
      <c r="C303" s="12">
        <v>30</v>
      </c>
      <c r="D303" s="5" t="s">
        <v>55</v>
      </c>
      <c r="E303" s="15">
        <v>29928</v>
      </c>
      <c r="F303" s="6">
        <v>258522</v>
      </c>
      <c r="G303" s="41">
        <f t="shared" si="62"/>
        <v>8.276509870298758E-2</v>
      </c>
      <c r="H303" s="84">
        <v>15</v>
      </c>
      <c r="I303" s="86">
        <f t="shared" si="63"/>
        <v>8.5714285714285715E-2</v>
      </c>
      <c r="J303" s="12" t="b">
        <v>0</v>
      </c>
      <c r="K303" s="12" t="b">
        <v>0</v>
      </c>
      <c r="L303" s="12" t="s">
        <v>235</v>
      </c>
    </row>
    <row r="304" spans="1:13" x14ac:dyDescent="0.25">
      <c r="A304" s="13" t="s">
        <v>118</v>
      </c>
      <c r="B304" s="12" t="s">
        <v>119</v>
      </c>
      <c r="C304" s="12">
        <v>33</v>
      </c>
      <c r="D304" s="9" t="s">
        <v>77</v>
      </c>
      <c r="E304" s="15">
        <v>29928</v>
      </c>
      <c r="F304" s="6">
        <v>4223</v>
      </c>
      <c r="G304" s="41">
        <f t="shared" si="62"/>
        <v>1.3519816952627496E-3</v>
      </c>
      <c r="H304" s="84">
        <v>0</v>
      </c>
      <c r="I304" s="86">
        <f t="shared" si="63"/>
        <v>0</v>
      </c>
      <c r="J304" s="12" t="b">
        <v>0</v>
      </c>
      <c r="K304" s="12" t="b">
        <v>0</v>
      </c>
    </row>
    <row r="305" spans="1:12" s="69" customFormat="1" ht="30" x14ac:dyDescent="0.25">
      <c r="A305" s="68" t="s">
        <v>121</v>
      </c>
      <c r="B305" s="69" t="s">
        <v>120</v>
      </c>
      <c r="C305" s="69">
        <v>34</v>
      </c>
      <c r="D305" s="70" t="s">
        <v>122</v>
      </c>
      <c r="E305" s="15">
        <v>29928</v>
      </c>
      <c r="F305" s="40">
        <v>2034</v>
      </c>
      <c r="G305" s="41">
        <f t="shared" si="62"/>
        <v>6.5117943835293218E-4</v>
      </c>
      <c r="H305" s="87">
        <v>0</v>
      </c>
      <c r="I305" s="86">
        <f t="shared" si="63"/>
        <v>0</v>
      </c>
      <c r="J305" s="32" t="b">
        <v>0</v>
      </c>
      <c r="K305" s="32" t="b">
        <v>0</v>
      </c>
    </row>
    <row r="306" spans="1:12" s="24" customFormat="1" x14ac:dyDescent="0.25">
      <c r="A306" s="23" t="s">
        <v>16</v>
      </c>
      <c r="B306" s="24" t="s">
        <v>22</v>
      </c>
      <c r="C306" s="24">
        <v>99</v>
      </c>
      <c r="D306" s="25" t="s">
        <v>17</v>
      </c>
      <c r="E306" s="26">
        <v>29928</v>
      </c>
      <c r="F306" s="52">
        <v>807</v>
      </c>
      <c r="G306" s="45">
        <f t="shared" si="62"/>
        <v>2.5835880371229906E-4</v>
      </c>
      <c r="H306" s="52">
        <v>0</v>
      </c>
      <c r="I306" s="67">
        <f t="shared" si="63"/>
        <v>0</v>
      </c>
      <c r="J306" s="24" t="b">
        <v>0</v>
      </c>
      <c r="K306" s="24" t="b">
        <v>0</v>
      </c>
    </row>
    <row r="307" spans="1:12" x14ac:dyDescent="0.25">
      <c r="A307" s="13" t="s">
        <v>5</v>
      </c>
      <c r="B307" s="12" t="s">
        <v>7</v>
      </c>
      <c r="C307" s="12">
        <v>1</v>
      </c>
      <c r="D307" s="14" t="s">
        <v>6</v>
      </c>
      <c r="E307" s="15">
        <v>30691</v>
      </c>
      <c r="F307" s="6">
        <v>1062561</v>
      </c>
      <c r="G307" s="41">
        <f>F307/3272538</f>
        <v>0.32469019458292003</v>
      </c>
      <c r="H307" s="84">
        <v>56</v>
      </c>
      <c r="I307" s="86">
        <f>(H307/SUM(H$307:H$320))</f>
        <v>0.32</v>
      </c>
      <c r="J307" s="12" t="b">
        <v>0</v>
      </c>
      <c r="K307" s="12" t="b">
        <v>0</v>
      </c>
      <c r="L307" s="12" t="s">
        <v>232</v>
      </c>
    </row>
    <row r="308" spans="1:12" x14ac:dyDescent="0.25">
      <c r="A308" s="13" t="s">
        <v>26</v>
      </c>
      <c r="B308" s="12" t="s">
        <v>28</v>
      </c>
      <c r="C308" s="12">
        <v>4</v>
      </c>
      <c r="D308" s="29" t="s">
        <v>27</v>
      </c>
      <c r="E308" s="15">
        <v>30691</v>
      </c>
      <c r="F308" s="6">
        <v>184642</v>
      </c>
      <c r="G308" s="41">
        <f t="shared" ref="G308:G320" si="64">F308/3272538</f>
        <v>5.6421651941092818E-2</v>
      </c>
      <c r="H308" s="55">
        <v>10</v>
      </c>
      <c r="I308" s="86">
        <f t="shared" ref="I308:I320" si="65">(H308/SUM(H$307:H$320))</f>
        <v>5.7142857142857141E-2</v>
      </c>
      <c r="J308" s="12" t="b">
        <v>0</v>
      </c>
      <c r="K308" s="12" t="b">
        <v>0</v>
      </c>
      <c r="L308" s="12" t="s">
        <v>240</v>
      </c>
    </row>
    <row r="309" spans="1:12" x14ac:dyDescent="0.25">
      <c r="A309" s="13" t="s">
        <v>29</v>
      </c>
      <c r="B309" s="12" t="s">
        <v>31</v>
      </c>
      <c r="C309" s="12">
        <v>2</v>
      </c>
      <c r="D309" s="31" t="s">
        <v>30</v>
      </c>
      <c r="E309" s="15">
        <v>30691</v>
      </c>
      <c r="F309" s="6">
        <v>405737</v>
      </c>
      <c r="G309" s="41">
        <f t="shared" si="64"/>
        <v>0.12398236475787294</v>
      </c>
      <c r="H309" s="55">
        <v>22</v>
      </c>
      <c r="I309" s="86">
        <f t="shared" si="65"/>
        <v>0.12571428571428572</v>
      </c>
      <c r="J309" s="12" t="b">
        <v>1</v>
      </c>
      <c r="K309" s="12" t="b">
        <v>0</v>
      </c>
      <c r="L309" s="12" t="s">
        <v>241</v>
      </c>
    </row>
    <row r="310" spans="1:12" x14ac:dyDescent="0.25">
      <c r="A310" s="13" t="s">
        <v>38</v>
      </c>
      <c r="B310" s="12" t="s">
        <v>39</v>
      </c>
      <c r="C310" s="12">
        <v>3</v>
      </c>
      <c r="D310" s="20" t="s">
        <v>13</v>
      </c>
      <c r="E310" s="15">
        <v>30691</v>
      </c>
      <c r="F310" s="6">
        <v>788224</v>
      </c>
      <c r="G310" s="41">
        <f t="shared" si="64"/>
        <v>0.24086015196767768</v>
      </c>
      <c r="H310" s="55">
        <v>42</v>
      </c>
      <c r="I310" s="86">
        <f t="shared" si="65"/>
        <v>0.24</v>
      </c>
      <c r="J310" s="12" t="b">
        <v>1</v>
      </c>
      <c r="K310" s="12" t="b">
        <v>1</v>
      </c>
      <c r="L310" s="12" t="s">
        <v>237</v>
      </c>
    </row>
    <row r="311" spans="1:12" x14ac:dyDescent="0.25">
      <c r="A311" s="13" t="s">
        <v>62</v>
      </c>
      <c r="B311" s="12" t="s">
        <v>66</v>
      </c>
      <c r="C311" s="12">
        <v>17</v>
      </c>
      <c r="D311" s="47" t="s">
        <v>64</v>
      </c>
      <c r="E311" s="15">
        <v>30691</v>
      </c>
      <c r="F311" s="6">
        <v>50381</v>
      </c>
      <c r="G311" s="41">
        <f t="shared" si="64"/>
        <v>1.5395084793515004E-2</v>
      </c>
      <c r="H311" s="55">
        <v>0</v>
      </c>
      <c r="I311" s="86">
        <f t="shared" si="65"/>
        <v>0</v>
      </c>
      <c r="J311" s="12" t="b">
        <v>0</v>
      </c>
      <c r="K311" s="12" t="b">
        <v>0</v>
      </c>
    </row>
    <row r="312" spans="1:12" x14ac:dyDescent="0.25">
      <c r="A312" s="13" t="s">
        <v>61</v>
      </c>
      <c r="B312" s="12" t="s">
        <v>91</v>
      </c>
      <c r="C312" s="12">
        <v>13</v>
      </c>
      <c r="D312" s="37" t="s">
        <v>49</v>
      </c>
      <c r="E312" s="15">
        <v>30691</v>
      </c>
      <c r="F312" s="6">
        <v>23085</v>
      </c>
      <c r="G312" s="41">
        <f t="shared" si="64"/>
        <v>7.0541579654690026E-3</v>
      </c>
      <c r="H312" s="55">
        <v>0</v>
      </c>
      <c r="I312" s="86">
        <f t="shared" si="65"/>
        <v>0</v>
      </c>
      <c r="J312" s="12" t="b">
        <v>0</v>
      </c>
      <c r="K312" s="12" t="b">
        <v>0</v>
      </c>
      <c r="L312" s="12" t="s">
        <v>242</v>
      </c>
    </row>
    <row r="313" spans="1:12" x14ac:dyDescent="0.25">
      <c r="A313" s="13" t="s">
        <v>97</v>
      </c>
      <c r="B313" s="12" t="s">
        <v>98</v>
      </c>
      <c r="C313" s="12">
        <v>25</v>
      </c>
      <c r="D313" s="60" t="s">
        <v>99</v>
      </c>
      <c r="E313" s="15">
        <v>30691</v>
      </c>
      <c r="F313" s="6">
        <v>387122</v>
      </c>
      <c r="G313" s="41">
        <f t="shared" si="64"/>
        <v>0.11829411912100028</v>
      </c>
      <c r="H313" s="55">
        <v>21</v>
      </c>
      <c r="I313" s="86">
        <f t="shared" si="65"/>
        <v>0.12</v>
      </c>
      <c r="J313" s="12" t="b">
        <v>0</v>
      </c>
      <c r="K313" s="12" t="b">
        <v>0</v>
      </c>
      <c r="L313" s="12" t="s">
        <v>238</v>
      </c>
    </row>
    <row r="314" spans="1:12" x14ac:dyDescent="0.25">
      <c r="A314" s="13" t="s">
        <v>105</v>
      </c>
      <c r="B314" s="12" t="s">
        <v>106</v>
      </c>
      <c r="C314" s="12">
        <v>28</v>
      </c>
      <c r="D314" s="2" t="s">
        <v>33</v>
      </c>
      <c r="E314" s="15">
        <v>30691</v>
      </c>
      <c r="F314" s="6">
        <v>89356</v>
      </c>
      <c r="G314" s="41">
        <f t="shared" si="64"/>
        <v>2.7304801349900293E-2</v>
      </c>
      <c r="H314" s="55">
        <v>5</v>
      </c>
      <c r="I314" s="86">
        <f t="shared" si="65"/>
        <v>2.8571428571428571E-2</v>
      </c>
      <c r="J314" s="12" t="b">
        <v>0</v>
      </c>
      <c r="K314" s="12" t="b">
        <v>0</v>
      </c>
      <c r="L314" s="12" t="s">
        <v>228</v>
      </c>
    </row>
    <row r="315" spans="1:12" x14ac:dyDescent="0.25">
      <c r="A315" s="13" t="s">
        <v>107</v>
      </c>
      <c r="B315" s="12" t="s">
        <v>108</v>
      </c>
      <c r="C315" s="12">
        <v>29</v>
      </c>
      <c r="D315" s="63" t="s">
        <v>109</v>
      </c>
      <c r="E315" s="15">
        <v>30691</v>
      </c>
      <c r="F315" s="6">
        <v>2151</v>
      </c>
      <c r="G315" s="41">
        <f t="shared" si="64"/>
        <v>6.5728801315676085E-4</v>
      </c>
      <c r="H315" s="55">
        <v>5</v>
      </c>
      <c r="I315" s="86">
        <f t="shared" si="65"/>
        <v>2.8571428571428571E-2</v>
      </c>
      <c r="J315" s="12" t="b">
        <v>1</v>
      </c>
      <c r="K315" s="12" t="b">
        <v>0</v>
      </c>
      <c r="L315" s="12" t="s">
        <v>243</v>
      </c>
    </row>
    <row r="316" spans="1:12" x14ac:dyDescent="0.25">
      <c r="A316" s="13" t="s">
        <v>110</v>
      </c>
      <c r="B316" s="12" t="s">
        <v>111</v>
      </c>
      <c r="C316" s="12">
        <v>31</v>
      </c>
      <c r="D316" s="64" t="s">
        <v>114</v>
      </c>
      <c r="E316" s="15">
        <v>30691</v>
      </c>
      <c r="F316" s="6">
        <v>120641</v>
      </c>
      <c r="G316" s="41">
        <f t="shared" si="64"/>
        <v>3.6864659783935279E-2</v>
      </c>
      <c r="H316" s="55">
        <v>6</v>
      </c>
      <c r="I316" s="86">
        <f t="shared" si="65"/>
        <v>3.4285714285714287E-2</v>
      </c>
      <c r="J316" s="12" t="b">
        <v>0</v>
      </c>
      <c r="K316" s="12" t="b">
        <v>0</v>
      </c>
      <c r="L316" s="12" t="s">
        <v>234</v>
      </c>
    </row>
    <row r="317" spans="1:12" x14ac:dyDescent="0.25">
      <c r="A317" s="13" t="s">
        <v>112</v>
      </c>
      <c r="B317" s="12" t="s">
        <v>113</v>
      </c>
      <c r="C317" s="12">
        <v>30</v>
      </c>
      <c r="D317" s="5" t="s">
        <v>55</v>
      </c>
      <c r="E317" s="15">
        <v>30691</v>
      </c>
      <c r="F317" s="6">
        <v>154553</v>
      </c>
      <c r="G317" s="41">
        <f t="shared" si="64"/>
        <v>4.7227259087595008E-2</v>
      </c>
      <c r="H317" s="55">
        <v>8</v>
      </c>
      <c r="I317" s="86">
        <f t="shared" si="65"/>
        <v>4.5714285714285714E-2</v>
      </c>
      <c r="J317" s="12" t="b">
        <v>1</v>
      </c>
      <c r="K317" s="12" t="b">
        <v>0</v>
      </c>
      <c r="L317" s="12" t="s">
        <v>235</v>
      </c>
    </row>
    <row r="318" spans="1:12" ht="30" x14ac:dyDescent="0.25">
      <c r="A318" s="68" t="s">
        <v>121</v>
      </c>
      <c r="B318" s="69" t="s">
        <v>120</v>
      </c>
      <c r="C318" s="12">
        <v>34</v>
      </c>
      <c r="D318" s="70" t="s">
        <v>122</v>
      </c>
      <c r="E318" s="15">
        <v>30691</v>
      </c>
      <c r="F318" s="6">
        <v>2151</v>
      </c>
      <c r="G318" s="41">
        <f t="shared" si="64"/>
        <v>6.5728801315676085E-4</v>
      </c>
      <c r="H318" s="55">
        <v>0</v>
      </c>
      <c r="I318" s="86">
        <f t="shared" si="65"/>
        <v>0</v>
      </c>
      <c r="J318" s="12" t="b">
        <v>0</v>
      </c>
      <c r="K318" s="12" t="b">
        <v>0</v>
      </c>
    </row>
    <row r="319" spans="1:12" x14ac:dyDescent="0.25">
      <c r="A319" s="68" t="s">
        <v>123</v>
      </c>
      <c r="B319" s="69" t="s">
        <v>124</v>
      </c>
      <c r="C319" s="12">
        <v>35</v>
      </c>
      <c r="D319" s="9" t="s">
        <v>77</v>
      </c>
      <c r="E319" s="15">
        <v>30691</v>
      </c>
      <c r="F319" s="55">
        <v>978</v>
      </c>
      <c r="G319" s="41">
        <f t="shared" si="64"/>
        <v>2.9885061686067509E-4</v>
      </c>
      <c r="H319" s="55">
        <v>0</v>
      </c>
      <c r="I319" s="86">
        <f t="shared" si="65"/>
        <v>0</v>
      </c>
      <c r="J319" s="12" t="b">
        <v>0</v>
      </c>
      <c r="K319" s="12" t="b">
        <v>0</v>
      </c>
      <c r="L319" s="12" t="s">
        <v>244</v>
      </c>
    </row>
    <row r="320" spans="1:12" s="24" customFormat="1" x14ac:dyDescent="0.25">
      <c r="A320" s="23" t="s">
        <v>16</v>
      </c>
      <c r="B320" s="24" t="s">
        <v>22</v>
      </c>
      <c r="C320" s="24">
        <v>99</v>
      </c>
      <c r="D320" s="25" t="s">
        <v>17</v>
      </c>
      <c r="E320" s="26">
        <v>30691</v>
      </c>
      <c r="F320" s="52">
        <v>956</v>
      </c>
      <c r="G320" s="45">
        <f t="shared" si="64"/>
        <v>2.9212800584744927E-4</v>
      </c>
      <c r="H320" s="52">
        <v>0</v>
      </c>
      <c r="I320" s="67">
        <f t="shared" si="65"/>
        <v>0</v>
      </c>
      <c r="J320" s="24" t="b">
        <v>0</v>
      </c>
      <c r="K320" s="24" t="b">
        <v>0</v>
      </c>
    </row>
    <row r="321" spans="1:12" x14ac:dyDescent="0.25">
      <c r="A321" s="13" t="s">
        <v>5</v>
      </c>
      <c r="B321" s="12" t="s">
        <v>7</v>
      </c>
      <c r="C321" s="12">
        <v>1</v>
      </c>
      <c r="D321" s="14" t="s">
        <v>6</v>
      </c>
      <c r="E321" s="15">
        <v>32028</v>
      </c>
      <c r="F321" s="6">
        <v>985906</v>
      </c>
      <c r="G321" s="41">
        <f>F321/3362557</f>
        <v>0.29320127510106148</v>
      </c>
      <c r="H321" s="84">
        <v>54</v>
      </c>
      <c r="I321" s="86">
        <f>(H321/SUM(H$321:H$337))</f>
        <v>0.30857142857142855</v>
      </c>
      <c r="J321" s="12" t="b">
        <v>0</v>
      </c>
      <c r="K321" s="12" t="b">
        <v>0</v>
      </c>
      <c r="L321" s="12" t="s">
        <v>232</v>
      </c>
    </row>
    <row r="322" spans="1:12" x14ac:dyDescent="0.25">
      <c r="A322" s="13" t="s">
        <v>26</v>
      </c>
      <c r="B322" s="12" t="s">
        <v>28</v>
      </c>
      <c r="C322" s="12">
        <v>4</v>
      </c>
      <c r="D322" s="29" t="s">
        <v>27</v>
      </c>
      <c r="E322" s="15">
        <v>32028</v>
      </c>
      <c r="F322" s="6">
        <v>209086</v>
      </c>
      <c r="G322" s="41">
        <f t="shared" ref="G322:G337" si="66">F322/3362557</f>
        <v>6.2180655971036329E-2</v>
      </c>
      <c r="H322" s="55">
        <v>11</v>
      </c>
      <c r="I322" s="86">
        <f t="shared" ref="I322:I337" si="67">(H322/SUM(H$321:H$337))</f>
        <v>6.2857142857142861E-2</v>
      </c>
      <c r="J322" s="12" t="b">
        <v>0</v>
      </c>
      <c r="K322" s="12" t="b">
        <v>0</v>
      </c>
      <c r="L322" s="12" t="s">
        <v>240</v>
      </c>
    </row>
    <row r="323" spans="1:12" x14ac:dyDescent="0.25">
      <c r="A323" s="13" t="s">
        <v>29</v>
      </c>
      <c r="B323" s="12" t="s">
        <v>31</v>
      </c>
      <c r="C323" s="12">
        <v>2</v>
      </c>
      <c r="D323" s="31" t="s">
        <v>30</v>
      </c>
      <c r="E323" s="15">
        <v>32028</v>
      </c>
      <c r="F323" s="6">
        <v>354291</v>
      </c>
      <c r="G323" s="41">
        <f t="shared" si="66"/>
        <v>0.10536356707113069</v>
      </c>
      <c r="H323" s="55">
        <v>19</v>
      </c>
      <c r="I323" s="86">
        <f t="shared" si="67"/>
        <v>0.10857142857142857</v>
      </c>
      <c r="J323" s="12" t="b">
        <v>1</v>
      </c>
      <c r="K323" s="12" t="b">
        <v>0</v>
      </c>
      <c r="L323" s="12" t="s">
        <v>245</v>
      </c>
    </row>
    <row r="324" spans="1:12" x14ac:dyDescent="0.25">
      <c r="A324" s="13" t="s">
        <v>38</v>
      </c>
      <c r="B324" s="12" t="s">
        <v>39</v>
      </c>
      <c r="C324" s="12">
        <v>3</v>
      </c>
      <c r="D324" s="20" t="s">
        <v>13</v>
      </c>
      <c r="E324" s="15">
        <v>32028</v>
      </c>
      <c r="F324" s="6">
        <v>700886</v>
      </c>
      <c r="G324" s="41">
        <f t="shared" si="66"/>
        <v>0.20843839970593808</v>
      </c>
      <c r="H324" s="55">
        <v>38</v>
      </c>
      <c r="I324" s="86">
        <f t="shared" si="67"/>
        <v>0.21714285714285714</v>
      </c>
      <c r="J324" s="12" t="b">
        <v>1</v>
      </c>
      <c r="K324" s="12" t="b">
        <v>1</v>
      </c>
      <c r="L324" s="12" t="s">
        <v>237</v>
      </c>
    </row>
    <row r="325" spans="1:12" x14ac:dyDescent="0.25">
      <c r="A325" s="13" t="s">
        <v>62</v>
      </c>
      <c r="B325" s="12" t="s">
        <v>66</v>
      </c>
      <c r="C325" s="12">
        <v>17</v>
      </c>
      <c r="D325" s="47" t="s">
        <v>64</v>
      </c>
      <c r="E325" s="15">
        <v>32028</v>
      </c>
      <c r="F325" s="6">
        <v>16359</v>
      </c>
      <c r="G325" s="41">
        <f t="shared" si="66"/>
        <v>4.8650476408280963E-3</v>
      </c>
      <c r="H325" s="55">
        <v>0</v>
      </c>
      <c r="I325" s="86">
        <f t="shared" si="67"/>
        <v>0</v>
      </c>
      <c r="J325" s="12" t="b">
        <v>0</v>
      </c>
      <c r="K325" s="12" t="b">
        <v>0</v>
      </c>
    </row>
    <row r="326" spans="1:12" x14ac:dyDescent="0.25">
      <c r="A326" s="13" t="s">
        <v>61</v>
      </c>
      <c r="B326" s="12" t="s">
        <v>91</v>
      </c>
      <c r="C326" s="12">
        <v>13</v>
      </c>
      <c r="D326" s="37" t="s">
        <v>49</v>
      </c>
      <c r="E326" s="15">
        <v>32028</v>
      </c>
      <c r="F326" s="6">
        <v>28974</v>
      </c>
      <c r="G326" s="41">
        <f t="shared" si="66"/>
        <v>8.6166569072286363E-3</v>
      </c>
      <c r="H326" s="55">
        <v>0</v>
      </c>
      <c r="I326" s="86">
        <f t="shared" si="67"/>
        <v>0</v>
      </c>
      <c r="J326" s="12" t="b">
        <v>0</v>
      </c>
      <c r="K326" s="12" t="b">
        <v>0</v>
      </c>
      <c r="L326" s="12" t="s">
        <v>246</v>
      </c>
    </row>
    <row r="327" spans="1:12" x14ac:dyDescent="0.25">
      <c r="A327" s="13" t="s">
        <v>97</v>
      </c>
      <c r="B327" s="12" t="s">
        <v>98</v>
      </c>
      <c r="C327" s="12">
        <v>25</v>
      </c>
      <c r="D327" s="60" t="s">
        <v>99</v>
      </c>
      <c r="E327" s="15">
        <v>32028</v>
      </c>
      <c r="F327" s="6">
        <v>490176</v>
      </c>
      <c r="G327" s="41">
        <f t="shared" si="66"/>
        <v>0.14577477794428467</v>
      </c>
      <c r="H327" s="55">
        <v>27</v>
      </c>
      <c r="I327" s="86">
        <f t="shared" si="67"/>
        <v>0.15428571428571428</v>
      </c>
      <c r="J327" s="12" t="b">
        <v>0</v>
      </c>
      <c r="K327" s="12" t="b">
        <v>0</v>
      </c>
      <c r="L327" s="12" t="s">
        <v>238</v>
      </c>
    </row>
    <row r="328" spans="1:12" x14ac:dyDescent="0.25">
      <c r="A328" s="13" t="s">
        <v>105</v>
      </c>
      <c r="B328" s="12" t="s">
        <v>106</v>
      </c>
      <c r="C328" s="12">
        <v>28</v>
      </c>
      <c r="D328" s="2" t="s">
        <v>33</v>
      </c>
      <c r="E328" s="15">
        <v>32028</v>
      </c>
      <c r="F328" s="6">
        <v>46141</v>
      </c>
      <c r="G328" s="41">
        <f t="shared" si="66"/>
        <v>1.3721997872452422E-2</v>
      </c>
      <c r="H328" s="55">
        <v>0</v>
      </c>
      <c r="I328" s="86">
        <f t="shared" si="67"/>
        <v>0</v>
      </c>
      <c r="J328" s="12" t="b">
        <v>0</v>
      </c>
      <c r="K328" s="12" t="b">
        <v>0</v>
      </c>
      <c r="L328" s="12" t="s">
        <v>228</v>
      </c>
    </row>
    <row r="329" spans="1:12" x14ac:dyDescent="0.25">
      <c r="A329" s="13" t="s">
        <v>107</v>
      </c>
      <c r="B329" s="12" t="s">
        <v>108</v>
      </c>
      <c r="C329" s="12">
        <v>29</v>
      </c>
      <c r="D329" s="63" t="s">
        <v>109</v>
      </c>
      <c r="E329" s="15">
        <v>32028</v>
      </c>
      <c r="F329" s="6">
        <v>79664</v>
      </c>
      <c r="G329" s="41">
        <f t="shared" si="66"/>
        <v>2.3691494300319669E-2</v>
      </c>
      <c r="H329" s="55">
        <v>4</v>
      </c>
      <c r="I329" s="86">
        <f t="shared" si="67"/>
        <v>2.2857142857142857E-2</v>
      </c>
      <c r="J329" s="12" t="b">
        <v>1</v>
      </c>
      <c r="K329" s="12" t="b">
        <v>0</v>
      </c>
      <c r="L329" s="12" t="s">
        <v>243</v>
      </c>
    </row>
    <row r="330" spans="1:12" x14ac:dyDescent="0.25">
      <c r="A330" s="13" t="s">
        <v>110</v>
      </c>
      <c r="B330" s="12" t="s">
        <v>111</v>
      </c>
      <c r="C330" s="12">
        <v>31</v>
      </c>
      <c r="D330" s="64" t="s">
        <v>114</v>
      </c>
      <c r="E330" s="15">
        <v>32028</v>
      </c>
      <c r="F330" s="6">
        <v>160461</v>
      </c>
      <c r="G330" s="41">
        <f t="shared" si="66"/>
        <v>4.7719934561704085E-2</v>
      </c>
      <c r="H330" s="55">
        <v>9</v>
      </c>
      <c r="I330" s="86">
        <f t="shared" si="67"/>
        <v>5.1428571428571428E-2</v>
      </c>
      <c r="J330" s="12" t="b">
        <v>0</v>
      </c>
      <c r="K330" s="12" t="b">
        <v>0</v>
      </c>
      <c r="L330" s="12" t="s">
        <v>247</v>
      </c>
    </row>
    <row r="331" spans="1:12" x14ac:dyDescent="0.25">
      <c r="A331" s="13" t="s">
        <v>112</v>
      </c>
      <c r="B331" s="12" t="s">
        <v>113</v>
      </c>
      <c r="C331" s="12">
        <v>30</v>
      </c>
      <c r="D331" s="5" t="s">
        <v>55</v>
      </c>
      <c r="E331" s="15">
        <v>32028</v>
      </c>
      <c r="F331" s="6">
        <v>161070</v>
      </c>
      <c r="G331" s="41">
        <f t="shared" si="66"/>
        <v>4.7901046733185487E-2</v>
      </c>
      <c r="H331" s="55">
        <v>9</v>
      </c>
      <c r="I331" s="86">
        <f t="shared" si="67"/>
        <v>5.1428571428571428E-2</v>
      </c>
      <c r="J331" s="12" t="b">
        <v>1</v>
      </c>
      <c r="K331" s="12" t="b">
        <v>0</v>
      </c>
      <c r="L331" s="12" t="s">
        <v>235</v>
      </c>
    </row>
    <row r="332" spans="1:12" ht="30" x14ac:dyDescent="0.25">
      <c r="A332" s="68" t="s">
        <v>121</v>
      </c>
      <c r="B332" s="69" t="s">
        <v>120</v>
      </c>
      <c r="C332" s="12">
        <v>34</v>
      </c>
      <c r="D332" s="70" t="s">
        <v>122</v>
      </c>
      <c r="E332" s="15">
        <v>32028</v>
      </c>
      <c r="F332" s="6">
        <v>1808</v>
      </c>
      <c r="G332" s="41">
        <f t="shared" si="66"/>
        <v>5.3768605260817888E-4</v>
      </c>
      <c r="H332" s="55">
        <v>0</v>
      </c>
      <c r="I332" s="86">
        <f t="shared" si="67"/>
        <v>0</v>
      </c>
      <c r="J332" s="12" t="b">
        <v>0</v>
      </c>
      <c r="K332" s="12" t="b">
        <v>0</v>
      </c>
    </row>
    <row r="333" spans="1:12" x14ac:dyDescent="0.25">
      <c r="A333" s="68" t="s">
        <v>123</v>
      </c>
      <c r="B333" s="69" t="s">
        <v>124</v>
      </c>
      <c r="C333" s="12">
        <v>35</v>
      </c>
      <c r="D333" s="9" t="s">
        <v>77</v>
      </c>
      <c r="E333" s="15">
        <v>32028</v>
      </c>
      <c r="F333" s="55">
        <v>987</v>
      </c>
      <c r="G333" s="41">
        <f t="shared" si="66"/>
        <v>2.9352662274572593E-4</v>
      </c>
      <c r="H333" s="55">
        <v>0</v>
      </c>
      <c r="I333" s="86">
        <f t="shared" si="67"/>
        <v>0</v>
      </c>
      <c r="J333" s="12" t="b">
        <v>0</v>
      </c>
      <c r="K333" s="12" t="b">
        <v>0</v>
      </c>
      <c r="L333" s="12" t="s">
        <v>244</v>
      </c>
    </row>
    <row r="334" spans="1:12" x14ac:dyDescent="0.25">
      <c r="A334" s="68" t="s">
        <v>125</v>
      </c>
      <c r="B334" s="69" t="s">
        <v>128</v>
      </c>
      <c r="C334" s="12">
        <v>38</v>
      </c>
      <c r="D334" s="3" t="s">
        <v>41</v>
      </c>
      <c r="E334" s="15">
        <v>32028</v>
      </c>
      <c r="F334" s="6">
        <v>5675</v>
      </c>
      <c r="G334" s="41">
        <f t="shared" si="66"/>
        <v>1.687703732605871E-3</v>
      </c>
      <c r="H334" s="55">
        <v>0</v>
      </c>
      <c r="I334" s="86">
        <f t="shared" si="67"/>
        <v>0</v>
      </c>
      <c r="J334" s="12" t="b">
        <v>0</v>
      </c>
      <c r="K334" s="12" t="b">
        <v>0</v>
      </c>
    </row>
    <row r="335" spans="1:12" x14ac:dyDescent="0.25">
      <c r="A335" s="68" t="s">
        <v>126</v>
      </c>
      <c r="B335" s="69" t="s">
        <v>129</v>
      </c>
      <c r="C335" s="12">
        <v>37</v>
      </c>
      <c r="D335" s="1" t="s">
        <v>11</v>
      </c>
      <c r="E335" s="15">
        <v>32028</v>
      </c>
      <c r="F335" s="59">
        <v>45076</v>
      </c>
      <c r="G335" s="41">
        <f t="shared" si="66"/>
        <v>1.3405274616906122E-2</v>
      </c>
      <c r="H335" s="55">
        <v>0</v>
      </c>
      <c r="I335" s="86">
        <f t="shared" si="67"/>
        <v>0</v>
      </c>
      <c r="J335" s="12" t="b">
        <v>0</v>
      </c>
      <c r="K335" s="12" t="b">
        <v>0</v>
      </c>
    </row>
    <row r="336" spans="1:12" x14ac:dyDescent="0.25">
      <c r="A336" s="68" t="s">
        <v>127</v>
      </c>
      <c r="B336" s="69" t="s">
        <v>130</v>
      </c>
      <c r="C336" s="12">
        <v>36</v>
      </c>
      <c r="D336" s="71" t="s">
        <v>131</v>
      </c>
      <c r="E336" s="15">
        <v>32028</v>
      </c>
      <c r="F336" s="59">
        <v>72631</v>
      </c>
      <c r="G336" s="41">
        <f t="shared" si="66"/>
        <v>2.1599931242801237E-2</v>
      </c>
      <c r="H336" s="84">
        <v>4</v>
      </c>
      <c r="I336" s="86">
        <f t="shared" si="67"/>
        <v>2.2857142857142857E-2</v>
      </c>
      <c r="J336" s="12" t="b">
        <v>0</v>
      </c>
      <c r="K336" s="12" t="b">
        <v>0</v>
      </c>
      <c r="L336" s="12" t="s">
        <v>248</v>
      </c>
    </row>
    <row r="337" spans="1:12" s="24" customFormat="1" x14ac:dyDescent="0.25">
      <c r="A337" s="23" t="s">
        <v>16</v>
      </c>
      <c r="B337" s="24" t="s">
        <v>22</v>
      </c>
      <c r="C337" s="24">
        <v>99</v>
      </c>
      <c r="D337" s="25" t="s">
        <v>17</v>
      </c>
      <c r="E337" s="26">
        <v>32028</v>
      </c>
      <c r="F337" s="8">
        <v>3366</v>
      </c>
      <c r="G337" s="45">
        <f t="shared" si="66"/>
        <v>1.0010239231632355E-3</v>
      </c>
      <c r="H337" s="52">
        <v>0</v>
      </c>
      <c r="I337" s="67">
        <f t="shared" si="67"/>
        <v>0</v>
      </c>
      <c r="J337" s="24" t="b">
        <v>0</v>
      </c>
      <c r="K337" s="24" t="b">
        <v>0</v>
      </c>
    </row>
    <row r="338" spans="1:12" x14ac:dyDescent="0.25">
      <c r="A338" s="13" t="s">
        <v>5</v>
      </c>
      <c r="B338" s="12" t="s">
        <v>7</v>
      </c>
      <c r="C338" s="12">
        <v>1</v>
      </c>
      <c r="D338" s="14" t="s">
        <v>6</v>
      </c>
      <c r="E338" s="15">
        <v>32273</v>
      </c>
      <c r="F338" s="6">
        <v>992682</v>
      </c>
      <c r="G338" s="41">
        <f>F338/3329129</f>
        <v>0.29818069531099578</v>
      </c>
      <c r="H338" s="84">
        <v>55</v>
      </c>
      <c r="I338" s="86">
        <f>(H338/SUM(H$338:H$350))</f>
        <v>0.31428571428571428</v>
      </c>
      <c r="J338" s="12" t="b">
        <v>0</v>
      </c>
      <c r="K338" s="12" t="b">
        <v>0</v>
      </c>
      <c r="L338" s="12" t="s">
        <v>249</v>
      </c>
    </row>
    <row r="339" spans="1:12" x14ac:dyDescent="0.25">
      <c r="A339" s="13" t="s">
        <v>26</v>
      </c>
      <c r="B339" s="12" t="s">
        <v>28</v>
      </c>
      <c r="C339" s="12">
        <v>4</v>
      </c>
      <c r="D339" s="29" t="s">
        <v>27</v>
      </c>
      <c r="E339" s="15">
        <v>32273</v>
      </c>
      <c r="F339" s="6">
        <v>185707</v>
      </c>
      <c r="G339" s="41">
        <f t="shared" ref="G339:G350" si="68">F339/3329129</f>
        <v>5.5782458414798584E-2</v>
      </c>
      <c r="H339" s="84">
        <v>10</v>
      </c>
      <c r="I339" s="86">
        <f t="shared" ref="I339:I350" si="69">(H339/SUM(H$338:H$350))</f>
        <v>5.7142857142857141E-2</v>
      </c>
      <c r="J339" s="12" t="b">
        <v>1</v>
      </c>
      <c r="K339" s="12" t="b">
        <v>0</v>
      </c>
      <c r="L339" s="12" t="s">
        <v>240</v>
      </c>
    </row>
    <row r="340" spans="1:12" x14ac:dyDescent="0.25">
      <c r="A340" s="13" t="s">
        <v>29</v>
      </c>
      <c r="B340" s="12" t="s">
        <v>31</v>
      </c>
      <c r="C340" s="12">
        <v>2</v>
      </c>
      <c r="D340" s="31" t="s">
        <v>30</v>
      </c>
      <c r="E340" s="15">
        <v>32273</v>
      </c>
      <c r="F340" s="6">
        <v>394190</v>
      </c>
      <c r="G340" s="41">
        <f t="shared" si="68"/>
        <v>0.11840634592411409</v>
      </c>
      <c r="H340" s="84">
        <v>22</v>
      </c>
      <c r="I340" s="86">
        <f t="shared" si="69"/>
        <v>0.12571428571428572</v>
      </c>
      <c r="J340" s="12" t="b">
        <v>1</v>
      </c>
      <c r="K340" s="12" t="b">
        <v>0</v>
      </c>
      <c r="L340" s="12" t="s">
        <v>245</v>
      </c>
    </row>
    <row r="341" spans="1:12" x14ac:dyDescent="0.25">
      <c r="A341" s="13" t="s">
        <v>38</v>
      </c>
      <c r="B341" s="12" t="s">
        <v>39</v>
      </c>
      <c r="C341" s="12">
        <v>3</v>
      </c>
      <c r="D341" s="20" t="s">
        <v>13</v>
      </c>
      <c r="E341" s="15">
        <v>32273</v>
      </c>
      <c r="F341" s="6">
        <v>642048</v>
      </c>
      <c r="G341" s="41">
        <f t="shared" si="68"/>
        <v>0.19285765135565489</v>
      </c>
      <c r="H341" s="84">
        <v>35</v>
      </c>
      <c r="I341" s="86">
        <f t="shared" si="69"/>
        <v>0.2</v>
      </c>
      <c r="J341" s="12" t="b">
        <v>1</v>
      </c>
      <c r="K341" s="12" t="b">
        <v>1</v>
      </c>
      <c r="L341" s="12" t="s">
        <v>237</v>
      </c>
    </row>
    <row r="342" spans="1:12" x14ac:dyDescent="0.25">
      <c r="A342" s="13" t="s">
        <v>61</v>
      </c>
      <c r="B342" s="12" t="s">
        <v>91</v>
      </c>
      <c r="C342" s="12">
        <v>13</v>
      </c>
      <c r="D342" s="37" t="s">
        <v>49</v>
      </c>
      <c r="E342" s="15">
        <v>32273</v>
      </c>
      <c r="F342" s="6">
        <v>27439</v>
      </c>
      <c r="G342" s="41">
        <f t="shared" si="68"/>
        <v>8.242095755376256E-3</v>
      </c>
      <c r="H342" s="84">
        <v>0</v>
      </c>
      <c r="I342" s="86">
        <f t="shared" si="69"/>
        <v>0</v>
      </c>
      <c r="J342" s="12" t="b">
        <v>0</v>
      </c>
      <c r="K342" s="12" t="b">
        <v>0</v>
      </c>
      <c r="L342" s="12" t="s">
        <v>246</v>
      </c>
    </row>
    <row r="343" spans="1:12" x14ac:dyDescent="0.25">
      <c r="A343" s="13" t="s">
        <v>97</v>
      </c>
      <c r="B343" s="12" t="s">
        <v>98</v>
      </c>
      <c r="C343" s="12">
        <v>25</v>
      </c>
      <c r="D343" s="60" t="s">
        <v>99</v>
      </c>
      <c r="E343" s="15">
        <v>32273</v>
      </c>
      <c r="F343" s="6">
        <v>433261</v>
      </c>
      <c r="G343" s="41">
        <f t="shared" si="68"/>
        <v>0.13014244867050812</v>
      </c>
      <c r="H343" s="84">
        <v>24</v>
      </c>
      <c r="I343" s="86">
        <f t="shared" si="69"/>
        <v>0.13714285714285715</v>
      </c>
      <c r="J343" s="12" t="b">
        <v>0</v>
      </c>
      <c r="K343" s="12" t="b">
        <v>0</v>
      </c>
      <c r="L343" s="12" t="s">
        <v>238</v>
      </c>
    </row>
    <row r="344" spans="1:12" x14ac:dyDescent="0.25">
      <c r="A344" s="13" t="s">
        <v>105</v>
      </c>
      <c r="B344" s="12" t="s">
        <v>106</v>
      </c>
      <c r="C344" s="12">
        <v>28</v>
      </c>
      <c r="D344" s="2" t="s">
        <v>33</v>
      </c>
      <c r="E344" s="15">
        <v>32273</v>
      </c>
      <c r="F344" s="6">
        <v>20303</v>
      </c>
      <c r="G344" s="41">
        <f t="shared" si="68"/>
        <v>6.098592154284199E-3</v>
      </c>
      <c r="H344" s="84">
        <v>0</v>
      </c>
      <c r="I344" s="86">
        <f t="shared" si="69"/>
        <v>0</v>
      </c>
      <c r="J344" s="12" t="b">
        <v>0</v>
      </c>
      <c r="K344" s="12" t="b">
        <v>0</v>
      </c>
      <c r="L344" s="12" t="s">
        <v>228</v>
      </c>
    </row>
    <row r="345" spans="1:12" x14ac:dyDescent="0.25">
      <c r="A345" s="13" t="s">
        <v>107</v>
      </c>
      <c r="B345" s="12" t="s">
        <v>108</v>
      </c>
      <c r="C345" s="12">
        <v>29</v>
      </c>
      <c r="D345" s="63" t="s">
        <v>109</v>
      </c>
      <c r="E345" s="15">
        <v>32273</v>
      </c>
      <c r="F345" s="6">
        <v>68047</v>
      </c>
      <c r="G345" s="41">
        <f t="shared" si="68"/>
        <v>2.0439880821680384E-2</v>
      </c>
      <c r="H345" s="84">
        <v>4</v>
      </c>
      <c r="I345" s="86">
        <f t="shared" si="69"/>
        <v>2.2857142857142857E-2</v>
      </c>
      <c r="J345" s="12" t="b">
        <v>0</v>
      </c>
      <c r="K345" s="12" t="b">
        <v>0</v>
      </c>
      <c r="L345" s="12" t="s">
        <v>250</v>
      </c>
    </row>
    <row r="346" spans="1:12" x14ac:dyDescent="0.25">
      <c r="A346" s="13" t="s">
        <v>110</v>
      </c>
      <c r="B346" s="12" t="s">
        <v>111</v>
      </c>
      <c r="C346" s="12">
        <v>31</v>
      </c>
      <c r="D346" s="64" t="s">
        <v>114</v>
      </c>
      <c r="E346" s="15">
        <v>32273</v>
      </c>
      <c r="F346" s="6">
        <v>298132</v>
      </c>
      <c r="G346" s="41">
        <f t="shared" si="68"/>
        <v>8.9552552634638072E-2</v>
      </c>
      <c r="H346" s="84">
        <v>16</v>
      </c>
      <c r="I346" s="86">
        <f t="shared" si="69"/>
        <v>9.1428571428571428E-2</v>
      </c>
      <c r="J346" s="12" t="b">
        <v>0</v>
      </c>
      <c r="K346" s="12" t="b">
        <v>0</v>
      </c>
      <c r="L346" s="12" t="s">
        <v>247</v>
      </c>
    </row>
    <row r="347" spans="1:12" x14ac:dyDescent="0.25">
      <c r="A347" s="13" t="s">
        <v>112</v>
      </c>
      <c r="B347" s="12" t="s">
        <v>113</v>
      </c>
      <c r="C347" s="12">
        <v>30</v>
      </c>
      <c r="D347" s="5" t="s">
        <v>55</v>
      </c>
      <c r="E347" s="15">
        <v>32273</v>
      </c>
      <c r="F347" s="6">
        <v>155464</v>
      </c>
      <c r="G347" s="41">
        <f t="shared" si="68"/>
        <v>4.6698100313925954E-2</v>
      </c>
      <c r="H347" s="84">
        <v>9</v>
      </c>
      <c r="I347" s="86">
        <f t="shared" si="69"/>
        <v>5.1428571428571428E-2</v>
      </c>
      <c r="J347" s="12" t="b">
        <v>0</v>
      </c>
      <c r="K347" s="12" t="b">
        <v>0</v>
      </c>
      <c r="L347" s="12" t="s">
        <v>235</v>
      </c>
    </row>
    <row r="348" spans="1:12" x14ac:dyDescent="0.25">
      <c r="A348" s="68" t="s">
        <v>126</v>
      </c>
      <c r="B348" s="69" t="s">
        <v>129</v>
      </c>
      <c r="C348" s="12">
        <v>37</v>
      </c>
      <c r="D348" s="1" t="s">
        <v>11</v>
      </c>
      <c r="E348" s="15">
        <v>32273</v>
      </c>
      <c r="F348" s="59">
        <v>44960</v>
      </c>
      <c r="G348" s="41">
        <f t="shared" si="68"/>
        <v>1.3505033899257134E-2</v>
      </c>
      <c r="H348" s="84">
        <v>0</v>
      </c>
      <c r="I348" s="86">
        <f t="shared" si="69"/>
        <v>0</v>
      </c>
      <c r="J348" s="12" t="b">
        <v>0</v>
      </c>
      <c r="K348" s="12" t="b">
        <v>0</v>
      </c>
      <c r="L348" s="12" t="s">
        <v>228</v>
      </c>
    </row>
    <row r="349" spans="1:12" x14ac:dyDescent="0.25">
      <c r="A349" s="68" t="s">
        <v>127</v>
      </c>
      <c r="B349" s="69" t="s">
        <v>130</v>
      </c>
      <c r="C349" s="12">
        <v>36</v>
      </c>
      <c r="D349" s="71" t="s">
        <v>131</v>
      </c>
      <c r="E349" s="15">
        <v>32273</v>
      </c>
      <c r="F349" s="59">
        <v>63263</v>
      </c>
      <c r="G349" s="41">
        <f t="shared" si="68"/>
        <v>1.9002868317809254E-2</v>
      </c>
      <c r="H349" s="84">
        <v>0</v>
      </c>
      <c r="I349" s="86">
        <f t="shared" si="69"/>
        <v>0</v>
      </c>
      <c r="J349" s="12" t="b">
        <v>0</v>
      </c>
      <c r="K349" s="12" t="b">
        <v>0</v>
      </c>
      <c r="L349" s="12" t="s">
        <v>248</v>
      </c>
    </row>
    <row r="350" spans="1:12" s="24" customFormat="1" x14ac:dyDescent="0.25">
      <c r="A350" s="23" t="s">
        <v>16</v>
      </c>
      <c r="B350" s="24" t="s">
        <v>22</v>
      </c>
      <c r="C350" s="24">
        <v>99</v>
      </c>
      <c r="D350" s="25" t="s">
        <v>17</v>
      </c>
      <c r="E350" s="26">
        <v>32273</v>
      </c>
      <c r="F350" s="8">
        <v>3633</v>
      </c>
      <c r="G350" s="45">
        <f t="shared" si="68"/>
        <v>1.0912764269573212E-3</v>
      </c>
      <c r="H350" s="52">
        <v>0</v>
      </c>
      <c r="I350" s="67">
        <f t="shared" si="69"/>
        <v>0</v>
      </c>
      <c r="J350" s="24" t="b">
        <v>0</v>
      </c>
      <c r="K350" s="24" t="b">
        <v>0</v>
      </c>
    </row>
    <row r="351" spans="1:12" x14ac:dyDescent="0.25">
      <c r="A351" s="13" t="s">
        <v>5</v>
      </c>
      <c r="B351" s="12" t="s">
        <v>7</v>
      </c>
      <c r="C351" s="12">
        <v>1</v>
      </c>
      <c r="D351" s="14" t="s">
        <v>6</v>
      </c>
      <c r="E351" s="15">
        <v>33219</v>
      </c>
      <c r="F351" s="6">
        <v>1211121</v>
      </c>
      <c r="G351" s="41">
        <f>F351/3239662</f>
        <v>0.37384177732121437</v>
      </c>
      <c r="H351" s="84">
        <v>69</v>
      </c>
      <c r="I351" s="86">
        <f>(H351/SUM(H$351:H$364))</f>
        <v>0.39428571428571429</v>
      </c>
      <c r="J351" s="12" t="b">
        <v>0</v>
      </c>
      <c r="K351" s="12" t="b">
        <v>0</v>
      </c>
      <c r="L351" s="12" t="s">
        <v>249</v>
      </c>
    </row>
    <row r="352" spans="1:12" x14ac:dyDescent="0.25">
      <c r="A352" s="13" t="s">
        <v>26</v>
      </c>
      <c r="B352" s="12" t="s">
        <v>28</v>
      </c>
      <c r="C352" s="12">
        <v>4</v>
      </c>
      <c r="D352" s="29" t="s">
        <v>27</v>
      </c>
      <c r="E352" s="15">
        <v>33219</v>
      </c>
      <c r="F352" s="6">
        <v>114888</v>
      </c>
      <c r="G352" s="41">
        <f t="shared" ref="G352:G363" si="70">F352/3239662</f>
        <v>3.5462958790145389E-2</v>
      </c>
      <c r="H352" s="55">
        <v>7</v>
      </c>
      <c r="I352" s="86">
        <f t="shared" ref="I352:I364" si="71">(H352/SUM(H$351:H$364))</f>
        <v>0.04</v>
      </c>
      <c r="J352" s="12" t="b">
        <v>0</v>
      </c>
      <c r="K352" s="12" t="b">
        <v>0</v>
      </c>
      <c r="L352" s="12" t="s">
        <v>251</v>
      </c>
    </row>
    <row r="353" spans="1:12" x14ac:dyDescent="0.25">
      <c r="A353" s="13" t="s">
        <v>29</v>
      </c>
      <c r="B353" s="12" t="s">
        <v>31</v>
      </c>
      <c r="C353" s="12">
        <v>2</v>
      </c>
      <c r="D353" s="31" t="s">
        <v>30</v>
      </c>
      <c r="E353" s="15">
        <v>33219</v>
      </c>
      <c r="F353" s="6">
        <v>511643</v>
      </c>
      <c r="G353" s="41">
        <f t="shared" si="70"/>
        <v>0.15793098168883049</v>
      </c>
      <c r="H353" s="55">
        <v>29</v>
      </c>
      <c r="I353" s="86">
        <f t="shared" si="71"/>
        <v>0.1657142857142857</v>
      </c>
      <c r="J353" s="12" t="b">
        <v>1</v>
      </c>
      <c r="K353" s="12" t="b">
        <v>0</v>
      </c>
      <c r="L353" s="12" t="s">
        <v>245</v>
      </c>
    </row>
    <row r="354" spans="1:12" s="72" customFormat="1" x14ac:dyDescent="0.25">
      <c r="A354" s="13" t="s">
        <v>38</v>
      </c>
      <c r="B354" s="12" t="s">
        <v>39</v>
      </c>
      <c r="C354" s="12">
        <v>3</v>
      </c>
      <c r="D354" s="20" t="s">
        <v>13</v>
      </c>
      <c r="E354" s="15">
        <v>33219</v>
      </c>
      <c r="F354" s="6">
        <v>517293</v>
      </c>
      <c r="G354" s="41">
        <f t="shared" si="70"/>
        <v>0.15967499078607583</v>
      </c>
      <c r="H354" s="55">
        <v>30</v>
      </c>
      <c r="I354" s="86">
        <f t="shared" si="71"/>
        <v>0.17142857142857143</v>
      </c>
      <c r="J354" s="72" t="b">
        <v>1</v>
      </c>
      <c r="K354" s="72" t="b">
        <v>1</v>
      </c>
      <c r="L354" s="72" t="s">
        <v>237</v>
      </c>
    </row>
    <row r="355" spans="1:12" x14ac:dyDescent="0.25">
      <c r="A355" s="13" t="s">
        <v>62</v>
      </c>
      <c r="B355" s="12" t="s">
        <v>66</v>
      </c>
      <c r="C355" s="12">
        <v>17</v>
      </c>
      <c r="D355" s="47" t="s">
        <v>64</v>
      </c>
      <c r="E355" s="15">
        <v>33219</v>
      </c>
      <c r="F355" s="6">
        <v>17181</v>
      </c>
      <c r="G355" s="41">
        <f t="shared" si="70"/>
        <v>5.3033310265083212E-3</v>
      </c>
      <c r="H355" s="55">
        <v>0</v>
      </c>
      <c r="I355" s="86">
        <f t="shared" si="71"/>
        <v>0</v>
      </c>
      <c r="J355" s="12" t="b">
        <v>0</v>
      </c>
      <c r="K355" s="12" t="b">
        <v>0</v>
      </c>
      <c r="L355" s="12" t="s">
        <v>227</v>
      </c>
    </row>
    <row r="356" spans="1:12" x14ac:dyDescent="0.25">
      <c r="A356" s="13" t="s">
        <v>132</v>
      </c>
      <c r="B356" s="12" t="s">
        <v>133</v>
      </c>
      <c r="C356" s="12">
        <v>39</v>
      </c>
      <c r="D356" s="37" t="s">
        <v>49</v>
      </c>
      <c r="E356" s="15">
        <v>33219</v>
      </c>
      <c r="F356" s="6">
        <v>54038</v>
      </c>
      <c r="G356" s="41">
        <f t="shared" si="70"/>
        <v>1.6680135149901441E-2</v>
      </c>
      <c r="H356" s="55">
        <v>0</v>
      </c>
      <c r="I356" s="86">
        <f t="shared" si="71"/>
        <v>0</v>
      </c>
      <c r="J356" s="12" t="b">
        <v>0</v>
      </c>
      <c r="K356" s="12" t="b">
        <v>0</v>
      </c>
      <c r="L356" s="12" t="s">
        <v>228</v>
      </c>
    </row>
    <row r="357" spans="1:12" x14ac:dyDescent="0.25">
      <c r="A357" s="13" t="s">
        <v>97</v>
      </c>
      <c r="B357" s="12" t="s">
        <v>98</v>
      </c>
      <c r="C357" s="12">
        <v>25</v>
      </c>
      <c r="D357" s="60" t="s">
        <v>99</v>
      </c>
      <c r="E357" s="15">
        <v>33219</v>
      </c>
      <c r="F357" s="6">
        <v>268759</v>
      </c>
      <c r="G357" s="41">
        <f t="shared" si="70"/>
        <v>8.2958963002930555E-2</v>
      </c>
      <c r="H357" s="55">
        <v>15</v>
      </c>
      <c r="I357" s="86">
        <f t="shared" si="71"/>
        <v>8.5714285714285715E-2</v>
      </c>
      <c r="J357" s="12" t="b">
        <v>0</v>
      </c>
      <c r="K357" s="12" t="b">
        <v>0</v>
      </c>
      <c r="L357" s="12" t="s">
        <v>238</v>
      </c>
    </row>
    <row r="358" spans="1:12" x14ac:dyDescent="0.25">
      <c r="A358" s="13" t="s">
        <v>107</v>
      </c>
      <c r="B358" s="12" t="s">
        <v>108</v>
      </c>
      <c r="C358" s="12">
        <v>29</v>
      </c>
      <c r="D358" s="63" t="s">
        <v>109</v>
      </c>
      <c r="E358" s="15">
        <v>33219</v>
      </c>
      <c r="F358" s="6">
        <v>74174</v>
      </c>
      <c r="G358" s="41">
        <f t="shared" si="70"/>
        <v>2.2895598367977894E-2</v>
      </c>
      <c r="H358" s="55">
        <v>4</v>
      </c>
      <c r="I358" s="86">
        <f t="shared" si="71"/>
        <v>2.2857142857142857E-2</v>
      </c>
      <c r="J358" s="12" t="b">
        <v>0</v>
      </c>
      <c r="K358" s="12" t="b">
        <v>0</v>
      </c>
      <c r="L358" s="12" t="s">
        <v>250</v>
      </c>
    </row>
    <row r="359" spans="1:12" x14ac:dyDescent="0.25">
      <c r="A359" s="13" t="s">
        <v>110</v>
      </c>
      <c r="B359" s="12" t="s">
        <v>111</v>
      </c>
      <c r="C359" s="12">
        <v>31</v>
      </c>
      <c r="D359" s="64" t="s">
        <v>114</v>
      </c>
      <c r="E359" s="15">
        <v>33219</v>
      </c>
      <c r="F359" s="6">
        <v>208484</v>
      </c>
      <c r="G359" s="41">
        <f t="shared" si="70"/>
        <v>6.4353627014176171E-2</v>
      </c>
      <c r="H359" s="55">
        <v>12</v>
      </c>
      <c r="I359" s="86">
        <f t="shared" si="71"/>
        <v>6.8571428571428575E-2</v>
      </c>
      <c r="J359" s="12" t="b">
        <v>0</v>
      </c>
      <c r="K359" s="12" t="b">
        <v>0</v>
      </c>
      <c r="L359" s="12" t="s">
        <v>247</v>
      </c>
    </row>
    <row r="360" spans="1:12" x14ac:dyDescent="0.25">
      <c r="A360" s="13" t="s">
        <v>112</v>
      </c>
      <c r="B360" s="12" t="s">
        <v>113</v>
      </c>
      <c r="C360" s="12">
        <v>30</v>
      </c>
      <c r="D360" s="5" t="s">
        <v>55</v>
      </c>
      <c r="E360" s="15">
        <v>33219</v>
      </c>
      <c r="F360" s="6">
        <v>165556</v>
      </c>
      <c r="G360" s="41">
        <f t="shared" si="70"/>
        <v>5.1102861965229708E-2</v>
      </c>
      <c r="H360" s="55">
        <v>9</v>
      </c>
      <c r="I360" s="86">
        <f t="shared" si="71"/>
        <v>5.1428571428571428E-2</v>
      </c>
      <c r="J360" s="12" t="b">
        <v>0</v>
      </c>
      <c r="K360" s="12" t="b">
        <v>0</v>
      </c>
      <c r="L360" s="12" t="s">
        <v>252</v>
      </c>
    </row>
    <row r="361" spans="1:12" x14ac:dyDescent="0.25">
      <c r="A361" s="68" t="s">
        <v>125</v>
      </c>
      <c r="B361" s="69" t="s">
        <v>128</v>
      </c>
      <c r="C361" s="12">
        <v>38</v>
      </c>
      <c r="D361" s="3" t="s">
        <v>41</v>
      </c>
      <c r="E361" s="15">
        <v>33219</v>
      </c>
      <c r="F361" s="55">
        <v>763</v>
      </c>
      <c r="G361" s="41">
        <f t="shared" si="70"/>
        <v>2.3551839667224544E-4</v>
      </c>
      <c r="H361" s="55">
        <v>0</v>
      </c>
      <c r="I361" s="86">
        <f t="shared" si="71"/>
        <v>0</v>
      </c>
      <c r="J361" s="12" t="b">
        <v>0</v>
      </c>
      <c r="K361" s="12" t="b">
        <v>0</v>
      </c>
    </row>
    <row r="362" spans="1:12" x14ac:dyDescent="0.25">
      <c r="A362" s="68" t="s">
        <v>126</v>
      </c>
      <c r="B362" s="69" t="s">
        <v>129</v>
      </c>
      <c r="C362" s="12">
        <v>37</v>
      </c>
      <c r="D362" s="1" t="s">
        <v>11</v>
      </c>
      <c r="E362" s="15">
        <v>33219</v>
      </c>
      <c r="F362" s="59">
        <v>27642</v>
      </c>
      <c r="G362" s="41">
        <f t="shared" si="70"/>
        <v>8.5323715869124617E-3</v>
      </c>
      <c r="H362" s="55">
        <v>0</v>
      </c>
      <c r="I362" s="86">
        <f t="shared" si="71"/>
        <v>0</v>
      </c>
      <c r="J362" s="12" t="b">
        <v>0</v>
      </c>
      <c r="K362" s="12" t="b">
        <v>0</v>
      </c>
      <c r="L362" s="12" t="s">
        <v>228</v>
      </c>
    </row>
    <row r="363" spans="1:12" x14ac:dyDescent="0.25">
      <c r="A363" s="68" t="s">
        <v>127</v>
      </c>
      <c r="B363" s="69" t="s">
        <v>130</v>
      </c>
      <c r="C363" s="12">
        <v>36</v>
      </c>
      <c r="D363" s="71" t="s">
        <v>131</v>
      </c>
      <c r="E363" s="15">
        <v>33219</v>
      </c>
      <c r="F363" s="59">
        <v>57896</v>
      </c>
      <c r="G363" s="41">
        <f t="shared" si="70"/>
        <v>1.7871000122852324E-2</v>
      </c>
      <c r="H363" s="84">
        <v>0</v>
      </c>
      <c r="I363" s="86">
        <f t="shared" si="71"/>
        <v>0</v>
      </c>
      <c r="J363" s="12" t="b">
        <v>0</v>
      </c>
      <c r="K363" s="12" t="b">
        <v>0</v>
      </c>
      <c r="L363" s="12" t="s">
        <v>248</v>
      </c>
    </row>
    <row r="364" spans="1:12" s="24" customFormat="1" x14ac:dyDescent="0.25">
      <c r="A364" s="23" t="s">
        <v>16</v>
      </c>
      <c r="B364" s="24" t="s">
        <v>22</v>
      </c>
      <c r="C364" s="24">
        <v>99</v>
      </c>
      <c r="D364" s="25" t="s">
        <v>17</v>
      </c>
      <c r="E364" s="26">
        <v>33219</v>
      </c>
      <c r="F364" s="8">
        <v>10224</v>
      </c>
      <c r="G364" s="45">
        <f>F364/3239662</f>
        <v>3.1558847805727881E-3</v>
      </c>
      <c r="H364" s="52">
        <v>0</v>
      </c>
      <c r="I364" s="67">
        <f t="shared" si="71"/>
        <v>0</v>
      </c>
      <c r="J364" s="24" t="b">
        <v>0</v>
      </c>
      <c r="K364" s="24" t="b">
        <v>0</v>
      </c>
    </row>
    <row r="365" spans="1:12" x14ac:dyDescent="0.25">
      <c r="A365" s="13" t="s">
        <v>5</v>
      </c>
      <c r="B365" s="12" t="s">
        <v>7</v>
      </c>
      <c r="C365" s="12">
        <v>1</v>
      </c>
      <c r="D365" s="14" t="s">
        <v>6</v>
      </c>
      <c r="E365" s="15">
        <v>34598</v>
      </c>
      <c r="F365" s="6">
        <v>1150048</v>
      </c>
      <c r="G365" s="41">
        <f>F365/3327597</f>
        <v>0.34560915880138132</v>
      </c>
      <c r="H365" s="84">
        <v>62</v>
      </c>
      <c r="I365" s="86">
        <f>(H365/SUM(H$365:H$374))</f>
        <v>0.35428571428571426</v>
      </c>
      <c r="J365" s="12" t="b">
        <v>1</v>
      </c>
      <c r="K365" s="12" t="b">
        <v>1</v>
      </c>
      <c r="L365" s="12" t="s">
        <v>253</v>
      </c>
    </row>
    <row r="366" spans="1:12" x14ac:dyDescent="0.25">
      <c r="A366" s="13" t="s">
        <v>26</v>
      </c>
      <c r="B366" s="12" t="s">
        <v>28</v>
      </c>
      <c r="C366" s="12">
        <v>4</v>
      </c>
      <c r="D366" s="29" t="s">
        <v>27</v>
      </c>
      <c r="E366" s="15">
        <v>34598</v>
      </c>
      <c r="F366" s="6">
        <v>152701</v>
      </c>
      <c r="G366" s="41">
        <f t="shared" ref="G366:G374" si="72">F366/3327597</f>
        <v>4.5889270846199225E-2</v>
      </c>
      <c r="H366" s="55">
        <v>8</v>
      </c>
      <c r="I366" s="86">
        <f t="shared" ref="I366:I374" si="73">(H366/SUM(H$365:H$374))</f>
        <v>4.5714285714285714E-2</v>
      </c>
      <c r="J366" s="12" t="b">
        <v>1</v>
      </c>
      <c r="K366" s="12" t="b">
        <v>0</v>
      </c>
      <c r="L366" s="12" t="s">
        <v>251</v>
      </c>
    </row>
    <row r="367" spans="1:12" x14ac:dyDescent="0.25">
      <c r="A367" s="13" t="s">
        <v>29</v>
      </c>
      <c r="B367" s="12" t="s">
        <v>31</v>
      </c>
      <c r="C367" s="12">
        <v>2</v>
      </c>
      <c r="D367" s="31" t="s">
        <v>30</v>
      </c>
      <c r="E367" s="15">
        <v>34598</v>
      </c>
      <c r="F367" s="6">
        <v>775176</v>
      </c>
      <c r="G367" s="41">
        <f t="shared" si="72"/>
        <v>0.23295369000512983</v>
      </c>
      <c r="H367" s="55">
        <v>42</v>
      </c>
      <c r="I367" s="86">
        <f t="shared" si="73"/>
        <v>0.24</v>
      </c>
      <c r="J367" s="12" t="b">
        <v>0</v>
      </c>
      <c r="K367" s="12" t="b">
        <v>0</v>
      </c>
      <c r="L367" s="12" t="s">
        <v>245</v>
      </c>
    </row>
    <row r="368" spans="1:12" s="72" customFormat="1" x14ac:dyDescent="0.25">
      <c r="A368" s="13" t="s">
        <v>38</v>
      </c>
      <c r="B368" s="12" t="s">
        <v>39</v>
      </c>
      <c r="C368" s="12">
        <v>3</v>
      </c>
      <c r="D368" s="20" t="s">
        <v>13</v>
      </c>
      <c r="E368" s="15">
        <v>34598</v>
      </c>
      <c r="F368" s="6">
        <v>499845</v>
      </c>
      <c r="G368" s="41">
        <f t="shared" si="72"/>
        <v>0.15021199983050831</v>
      </c>
      <c r="H368" s="55">
        <v>27</v>
      </c>
      <c r="I368" s="86">
        <f t="shared" si="73"/>
        <v>0.15428571428571428</v>
      </c>
      <c r="J368" s="72" t="b">
        <v>0</v>
      </c>
      <c r="K368" s="72" t="b">
        <v>0</v>
      </c>
      <c r="L368" s="72" t="s">
        <v>254</v>
      </c>
    </row>
    <row r="369" spans="1:12" x14ac:dyDescent="0.25">
      <c r="A369" s="13" t="s">
        <v>132</v>
      </c>
      <c r="B369" s="12" t="s">
        <v>133</v>
      </c>
      <c r="C369" s="12">
        <v>39</v>
      </c>
      <c r="D369" s="37" t="s">
        <v>49</v>
      </c>
      <c r="E369" s="15">
        <v>34598</v>
      </c>
      <c r="F369" s="6">
        <v>104701</v>
      </c>
      <c r="G369" s="41">
        <f t="shared" si="72"/>
        <v>3.1464447167129914E-2</v>
      </c>
      <c r="H369" s="55">
        <v>6</v>
      </c>
      <c r="I369" s="86">
        <f t="shared" si="73"/>
        <v>3.4285714285714287E-2</v>
      </c>
      <c r="J369" s="12" t="b">
        <v>0</v>
      </c>
      <c r="K369" s="12" t="b">
        <v>0</v>
      </c>
      <c r="L369" s="12" t="s">
        <v>228</v>
      </c>
    </row>
    <row r="370" spans="1:12" x14ac:dyDescent="0.25">
      <c r="A370" s="13" t="s">
        <v>97</v>
      </c>
      <c r="B370" s="12" t="s">
        <v>98</v>
      </c>
      <c r="C370" s="12">
        <v>25</v>
      </c>
      <c r="D370" s="60" t="s">
        <v>99</v>
      </c>
      <c r="E370" s="15">
        <v>34598</v>
      </c>
      <c r="F370" s="6">
        <v>242398</v>
      </c>
      <c r="G370" s="41">
        <f t="shared" si="72"/>
        <v>7.2844758544980057E-2</v>
      </c>
      <c r="H370" s="55">
        <v>13</v>
      </c>
      <c r="I370" s="86">
        <f t="shared" si="73"/>
        <v>7.4285714285714288E-2</v>
      </c>
      <c r="J370" s="12" t="b">
        <v>0</v>
      </c>
      <c r="K370" s="12" t="b">
        <v>0</v>
      </c>
      <c r="L370" s="12" t="s">
        <v>255</v>
      </c>
    </row>
    <row r="371" spans="1:12" x14ac:dyDescent="0.25">
      <c r="A371" s="13" t="s">
        <v>107</v>
      </c>
      <c r="B371" s="12" t="s">
        <v>108</v>
      </c>
      <c r="C371" s="12">
        <v>29</v>
      </c>
      <c r="D371" s="63" t="s">
        <v>109</v>
      </c>
      <c r="E371" s="15">
        <v>34598</v>
      </c>
      <c r="F371" s="6">
        <v>61507</v>
      </c>
      <c r="G371" s="41">
        <f t="shared" si="72"/>
        <v>1.8483908958927417E-2</v>
      </c>
      <c r="H371" s="55">
        <v>0</v>
      </c>
      <c r="I371" s="86">
        <f t="shared" si="73"/>
        <v>0</v>
      </c>
      <c r="J371" s="12" t="b">
        <v>0</v>
      </c>
      <c r="K371" s="12" t="b">
        <v>0</v>
      </c>
      <c r="L371" s="12" t="s">
        <v>256</v>
      </c>
    </row>
    <row r="372" spans="1:12" x14ac:dyDescent="0.25">
      <c r="A372" s="13" t="s">
        <v>110</v>
      </c>
      <c r="B372" s="12" t="s">
        <v>111</v>
      </c>
      <c r="C372" s="12">
        <v>31</v>
      </c>
      <c r="D372" s="64" t="s">
        <v>114</v>
      </c>
      <c r="E372" s="15">
        <v>34598</v>
      </c>
      <c r="F372" s="6">
        <v>214057</v>
      </c>
      <c r="G372" s="41">
        <f t="shared" si="72"/>
        <v>6.4327801713969568E-2</v>
      </c>
      <c r="H372" s="55">
        <v>11</v>
      </c>
      <c r="I372" s="86">
        <f t="shared" si="73"/>
        <v>6.2857142857142861E-2</v>
      </c>
      <c r="J372" s="12" t="b">
        <v>0</v>
      </c>
      <c r="K372" s="12" t="b">
        <v>0</v>
      </c>
      <c r="L372" s="12" t="s">
        <v>247</v>
      </c>
    </row>
    <row r="373" spans="1:12" x14ac:dyDescent="0.25">
      <c r="A373" s="13" t="s">
        <v>112</v>
      </c>
      <c r="B373" s="12" t="s">
        <v>113</v>
      </c>
      <c r="C373" s="12">
        <v>30</v>
      </c>
      <c r="D373" s="5" t="s">
        <v>55</v>
      </c>
      <c r="E373" s="15">
        <v>34598</v>
      </c>
      <c r="F373" s="6">
        <v>94496</v>
      </c>
      <c r="G373" s="41">
        <f t="shared" si="72"/>
        <v>2.8397669549527781E-2</v>
      </c>
      <c r="H373" s="55">
        <v>5</v>
      </c>
      <c r="I373" s="86">
        <f t="shared" si="73"/>
        <v>2.8571428571428571E-2</v>
      </c>
      <c r="J373" s="12" t="b">
        <v>1</v>
      </c>
      <c r="K373" s="12" t="b">
        <v>0</v>
      </c>
      <c r="L373" s="12" t="s">
        <v>252</v>
      </c>
    </row>
    <row r="374" spans="1:12" s="24" customFormat="1" x14ac:dyDescent="0.25">
      <c r="A374" s="23" t="s">
        <v>16</v>
      </c>
      <c r="B374" s="24" t="s">
        <v>22</v>
      </c>
      <c r="C374" s="24">
        <v>99</v>
      </c>
      <c r="D374" s="25" t="s">
        <v>17</v>
      </c>
      <c r="E374" s="26">
        <v>34598</v>
      </c>
      <c r="F374" s="8">
        <v>32668</v>
      </c>
      <c r="G374" s="45">
        <f t="shared" si="72"/>
        <v>9.8172945822465885E-3</v>
      </c>
      <c r="H374" s="52">
        <v>1</v>
      </c>
      <c r="I374" s="67">
        <f t="shared" si="73"/>
        <v>5.7142857142857143E-3</v>
      </c>
      <c r="J374" s="24" t="b">
        <v>0</v>
      </c>
      <c r="K374" s="24" t="b">
        <v>0</v>
      </c>
    </row>
    <row r="375" spans="1:12" x14ac:dyDescent="0.25">
      <c r="A375" s="13" t="s">
        <v>5</v>
      </c>
      <c r="B375" s="12" t="s">
        <v>7</v>
      </c>
      <c r="C375" s="12">
        <v>1</v>
      </c>
      <c r="D375" s="14" t="s">
        <v>6</v>
      </c>
      <c r="E375" s="15">
        <v>35865</v>
      </c>
      <c r="F375" s="6">
        <v>1223620</v>
      </c>
      <c r="G375" s="41">
        <f t="shared" ref="G375:G386" si="74">F375/3405997</f>
        <v>0.35925457362411067</v>
      </c>
      <c r="H375" s="84">
        <v>63</v>
      </c>
      <c r="I375" s="86">
        <f>(H375/SUM(H$375:H$386))</f>
        <v>0.36</v>
      </c>
      <c r="J375" s="12" t="b">
        <v>1</v>
      </c>
      <c r="K375" s="12" t="b">
        <v>1</v>
      </c>
      <c r="L375" s="12" t="s">
        <v>253</v>
      </c>
    </row>
    <row r="376" spans="1:12" x14ac:dyDescent="0.25">
      <c r="A376" s="13" t="s">
        <v>26</v>
      </c>
      <c r="B376" s="12" t="s">
        <v>28</v>
      </c>
      <c r="C376" s="12">
        <v>4</v>
      </c>
      <c r="D376" s="29" t="s">
        <v>27</v>
      </c>
      <c r="E376" s="15">
        <v>35865</v>
      </c>
      <c r="F376" s="6">
        <v>131254</v>
      </c>
      <c r="G376" s="41">
        <f t="shared" si="74"/>
        <v>3.8536146684803305E-2</v>
      </c>
      <c r="H376" s="55">
        <v>7</v>
      </c>
      <c r="I376" s="86">
        <f t="shared" ref="I376:I386" si="75">(H376/SUM(H$375:H$386))</f>
        <v>0.04</v>
      </c>
      <c r="J376" s="12" t="b">
        <v>1</v>
      </c>
      <c r="K376" s="12" t="b">
        <v>0</v>
      </c>
      <c r="L376" s="12" t="s">
        <v>251</v>
      </c>
    </row>
    <row r="377" spans="1:12" x14ac:dyDescent="0.25">
      <c r="A377" s="13" t="s">
        <v>29</v>
      </c>
      <c r="B377" s="12" t="s">
        <v>31</v>
      </c>
      <c r="C377" s="12">
        <v>2</v>
      </c>
      <c r="D377" s="31" t="s">
        <v>30</v>
      </c>
      <c r="E377" s="15">
        <v>35865</v>
      </c>
      <c r="F377" s="6">
        <v>817894</v>
      </c>
      <c r="G377" s="41">
        <f t="shared" si="74"/>
        <v>0.24013350569598271</v>
      </c>
      <c r="H377" s="55">
        <v>42</v>
      </c>
      <c r="I377" s="86">
        <f t="shared" si="75"/>
        <v>0.24</v>
      </c>
      <c r="J377" s="12" t="b">
        <v>0</v>
      </c>
      <c r="K377" s="12" t="b">
        <v>0</v>
      </c>
      <c r="L377" s="12" t="s">
        <v>245</v>
      </c>
    </row>
    <row r="378" spans="1:12" s="72" customFormat="1" x14ac:dyDescent="0.25">
      <c r="A378" s="13" t="s">
        <v>38</v>
      </c>
      <c r="B378" s="12" t="s">
        <v>39</v>
      </c>
      <c r="C378" s="12">
        <v>3</v>
      </c>
      <c r="D378" s="20" t="s">
        <v>13</v>
      </c>
      <c r="E378" s="15">
        <v>35865</v>
      </c>
      <c r="F378" s="6">
        <v>303965</v>
      </c>
      <c r="G378" s="41">
        <f t="shared" si="74"/>
        <v>8.9244059815672183E-2</v>
      </c>
      <c r="H378" s="55">
        <v>16</v>
      </c>
      <c r="I378" s="86">
        <f t="shared" si="75"/>
        <v>9.1428571428571428E-2</v>
      </c>
      <c r="J378" s="72" t="b">
        <v>0</v>
      </c>
      <c r="K378" s="72" t="b">
        <v>0</v>
      </c>
      <c r="L378" s="72" t="s">
        <v>257</v>
      </c>
    </row>
    <row r="379" spans="1:12" x14ac:dyDescent="0.25">
      <c r="A379" s="13" t="s">
        <v>132</v>
      </c>
      <c r="B379" s="12" t="s">
        <v>133</v>
      </c>
      <c r="C379" s="12">
        <v>39</v>
      </c>
      <c r="D379" s="37" t="s">
        <v>49</v>
      </c>
      <c r="E379" s="15">
        <v>35865</v>
      </c>
      <c r="F379" s="6">
        <v>91933</v>
      </c>
      <c r="G379" s="41">
        <f t="shared" si="74"/>
        <v>2.6991509387706447E-2</v>
      </c>
      <c r="H379" s="55">
        <v>5</v>
      </c>
      <c r="I379" s="86">
        <f t="shared" si="75"/>
        <v>2.8571428571428571E-2</v>
      </c>
      <c r="J379" s="12" t="b">
        <v>0</v>
      </c>
      <c r="K379" s="12" t="b">
        <v>0</v>
      </c>
      <c r="L379" s="12" t="s">
        <v>228</v>
      </c>
    </row>
    <row r="380" spans="1:12" x14ac:dyDescent="0.25">
      <c r="A380" s="13" t="s">
        <v>97</v>
      </c>
      <c r="B380" s="12" t="s">
        <v>98</v>
      </c>
      <c r="C380" s="12">
        <v>25</v>
      </c>
      <c r="D380" s="60" t="s">
        <v>99</v>
      </c>
      <c r="E380" s="15">
        <v>35865</v>
      </c>
      <c r="F380" s="6">
        <v>257406</v>
      </c>
      <c r="G380" s="41">
        <f t="shared" si="74"/>
        <v>7.5574347246929463E-2</v>
      </c>
      <c r="H380" s="55">
        <v>13</v>
      </c>
      <c r="I380" s="86">
        <f t="shared" si="75"/>
        <v>7.4285714285714288E-2</v>
      </c>
      <c r="J380" s="12" t="b">
        <v>0</v>
      </c>
      <c r="K380" s="12" t="b">
        <v>0</v>
      </c>
      <c r="L380" s="12" t="s">
        <v>255</v>
      </c>
    </row>
    <row r="381" spans="1:12" x14ac:dyDescent="0.25">
      <c r="A381" s="13" t="s">
        <v>107</v>
      </c>
      <c r="B381" s="12" t="s">
        <v>108</v>
      </c>
      <c r="C381" s="12">
        <v>29</v>
      </c>
      <c r="D381" s="63" t="s">
        <v>109</v>
      </c>
      <c r="E381" s="15">
        <v>35865</v>
      </c>
      <c r="F381" s="6">
        <v>85656</v>
      </c>
      <c r="G381" s="41">
        <f t="shared" si="74"/>
        <v>2.5148583513138738E-2</v>
      </c>
      <c r="H381" s="55">
        <v>4</v>
      </c>
      <c r="I381" s="86">
        <f t="shared" si="75"/>
        <v>2.2857142857142857E-2</v>
      </c>
      <c r="J381" s="12" t="b">
        <v>0</v>
      </c>
      <c r="K381" s="12" t="b">
        <v>0</v>
      </c>
      <c r="L381" s="12" t="s">
        <v>256</v>
      </c>
    </row>
    <row r="382" spans="1:12" x14ac:dyDescent="0.25">
      <c r="A382" s="13" t="s">
        <v>110</v>
      </c>
      <c r="B382" s="12" t="s">
        <v>111</v>
      </c>
      <c r="C382" s="12">
        <v>31</v>
      </c>
      <c r="D382" s="64" t="s">
        <v>114</v>
      </c>
      <c r="E382" s="15">
        <v>35865</v>
      </c>
      <c r="F382" s="6">
        <v>82437</v>
      </c>
      <c r="G382" s="41">
        <f t="shared" si="74"/>
        <v>2.4203485792853016E-2</v>
      </c>
      <c r="H382" s="55">
        <v>4</v>
      </c>
      <c r="I382" s="86">
        <f t="shared" si="75"/>
        <v>2.2857142857142857E-2</v>
      </c>
      <c r="J382" s="12" t="b">
        <v>0</v>
      </c>
      <c r="K382" s="12" t="b">
        <v>0</v>
      </c>
      <c r="L382" s="12" t="s">
        <v>258</v>
      </c>
    </row>
    <row r="383" spans="1:12" x14ac:dyDescent="0.25">
      <c r="A383" s="13" t="s">
        <v>134</v>
      </c>
      <c r="B383" s="12" t="s">
        <v>135</v>
      </c>
      <c r="C383" s="12">
        <v>40</v>
      </c>
      <c r="D383" s="1" t="s">
        <v>11</v>
      </c>
      <c r="E383" s="15">
        <v>35865</v>
      </c>
      <c r="F383" s="6">
        <v>10768</v>
      </c>
      <c r="G383" s="41">
        <f t="shared" si="74"/>
        <v>3.161482526261767E-3</v>
      </c>
      <c r="H383" s="55">
        <v>0</v>
      </c>
      <c r="I383" s="86">
        <f t="shared" si="75"/>
        <v>0</v>
      </c>
      <c r="J383" s="12" t="b">
        <v>0</v>
      </c>
      <c r="K383" s="12" t="b">
        <v>0</v>
      </c>
    </row>
    <row r="384" spans="1:12" x14ac:dyDescent="0.25">
      <c r="A384" s="13" t="s">
        <v>137</v>
      </c>
      <c r="B384" s="12" t="s">
        <v>136</v>
      </c>
      <c r="C384" s="12">
        <v>41</v>
      </c>
      <c r="D384" s="73" t="s">
        <v>60</v>
      </c>
      <c r="E384" s="15">
        <v>35865</v>
      </c>
      <c r="F384" s="6">
        <v>252429</v>
      </c>
      <c r="G384" s="41">
        <f t="shared" si="74"/>
        <v>7.4113101097857695E-2</v>
      </c>
      <c r="H384" s="55">
        <v>13</v>
      </c>
      <c r="I384" s="86">
        <f t="shared" si="75"/>
        <v>7.4285714285714288E-2</v>
      </c>
      <c r="J384" s="12" t="b">
        <v>0</v>
      </c>
      <c r="K384" s="12" t="b">
        <v>0</v>
      </c>
      <c r="L384" s="12" t="s">
        <v>247</v>
      </c>
    </row>
    <row r="385" spans="1:12" x14ac:dyDescent="0.25">
      <c r="A385" s="13" t="s">
        <v>112</v>
      </c>
      <c r="B385" s="12" t="s">
        <v>113</v>
      </c>
      <c r="C385" s="12">
        <v>30</v>
      </c>
      <c r="D385" s="5" t="s">
        <v>55</v>
      </c>
      <c r="E385" s="15">
        <v>35865</v>
      </c>
      <c r="F385" s="6">
        <v>146802</v>
      </c>
      <c r="G385" s="41">
        <f t="shared" si="74"/>
        <v>4.3101036201734763E-2</v>
      </c>
      <c r="H385" s="55">
        <v>8</v>
      </c>
      <c r="I385" s="86">
        <f t="shared" si="75"/>
        <v>4.5714285714285714E-2</v>
      </c>
      <c r="J385" s="12" t="b">
        <v>0</v>
      </c>
      <c r="K385" s="12" t="b">
        <v>0</v>
      </c>
      <c r="L385" s="12" t="s">
        <v>252</v>
      </c>
    </row>
    <row r="386" spans="1:12" s="24" customFormat="1" x14ac:dyDescent="0.25">
      <c r="A386" s="23" t="s">
        <v>16</v>
      </c>
      <c r="B386" s="24" t="s">
        <v>22</v>
      </c>
      <c r="C386" s="24">
        <v>99</v>
      </c>
      <c r="D386" s="25" t="s">
        <v>17</v>
      </c>
      <c r="E386" s="26">
        <v>35865</v>
      </c>
      <c r="F386" s="8">
        <v>1833</v>
      </c>
      <c r="G386" s="45">
        <f t="shared" si="74"/>
        <v>5.3816841294927742E-4</v>
      </c>
      <c r="H386" s="52">
        <v>0</v>
      </c>
      <c r="I386" s="67">
        <f t="shared" si="75"/>
        <v>0</v>
      </c>
      <c r="J386" s="24" t="b">
        <v>0</v>
      </c>
      <c r="K386" s="24" t="b">
        <v>0</v>
      </c>
    </row>
    <row r="387" spans="1:12" x14ac:dyDescent="0.25">
      <c r="A387" s="13" t="s">
        <v>5</v>
      </c>
      <c r="B387" s="12" t="s">
        <v>7</v>
      </c>
      <c r="C387" s="12">
        <v>1</v>
      </c>
      <c r="D387" s="14" t="s">
        <v>6</v>
      </c>
      <c r="E387" s="15">
        <v>37215</v>
      </c>
      <c r="F387" s="6">
        <v>1003323</v>
      </c>
      <c r="G387" s="41">
        <f>F387/3449668</f>
        <v>0.29084624955213079</v>
      </c>
      <c r="H387" s="84">
        <v>52</v>
      </c>
      <c r="I387" s="86">
        <f>(H387/SUM(H$387:H$397))</f>
        <v>0.29714285714285715</v>
      </c>
      <c r="J387" s="12" t="b">
        <v>0</v>
      </c>
      <c r="K387" s="12" t="b">
        <v>0</v>
      </c>
      <c r="L387" s="12" t="s">
        <v>253</v>
      </c>
    </row>
    <row r="388" spans="1:12" x14ac:dyDescent="0.25">
      <c r="A388" s="13" t="s">
        <v>26</v>
      </c>
      <c r="B388" s="12" t="s">
        <v>28</v>
      </c>
      <c r="C388" s="12">
        <v>4</v>
      </c>
      <c r="D388" s="29" t="s">
        <v>27</v>
      </c>
      <c r="E388" s="15">
        <v>37215</v>
      </c>
      <c r="F388" s="6">
        <v>179023</v>
      </c>
      <c r="G388" s="41">
        <f t="shared" ref="G388:G397" si="76">F388/3449668</f>
        <v>5.18957186604624E-2</v>
      </c>
      <c r="H388" s="55">
        <v>9</v>
      </c>
      <c r="I388" s="86">
        <f t="shared" ref="I388:I397" si="77">(H388/SUM(H$387:H$397))</f>
        <v>5.1428571428571428E-2</v>
      </c>
      <c r="J388" s="12" t="b">
        <v>0</v>
      </c>
      <c r="K388" s="12" t="b">
        <v>0</v>
      </c>
      <c r="L388" s="12" t="s">
        <v>251</v>
      </c>
    </row>
    <row r="389" spans="1:12" x14ac:dyDescent="0.25">
      <c r="A389" s="13" t="s">
        <v>29</v>
      </c>
      <c r="B389" s="12" t="s">
        <v>31</v>
      </c>
      <c r="C389" s="12">
        <v>2</v>
      </c>
      <c r="D389" s="31" t="s">
        <v>30</v>
      </c>
      <c r="E389" s="15">
        <v>37215</v>
      </c>
      <c r="F389" s="6">
        <v>1077858</v>
      </c>
      <c r="G389" s="41">
        <f t="shared" si="76"/>
        <v>0.31245267660540088</v>
      </c>
      <c r="H389" s="55">
        <v>56</v>
      </c>
      <c r="I389" s="86">
        <f t="shared" si="77"/>
        <v>0.32</v>
      </c>
      <c r="J389" s="12" t="b">
        <v>1</v>
      </c>
      <c r="K389" s="12" t="b">
        <v>1</v>
      </c>
      <c r="L389" s="12" t="s">
        <v>259</v>
      </c>
    </row>
    <row r="390" spans="1:12" s="72" customFormat="1" x14ac:dyDescent="0.25">
      <c r="A390" s="13" t="s">
        <v>38</v>
      </c>
      <c r="B390" s="12" t="s">
        <v>39</v>
      </c>
      <c r="C390" s="12">
        <v>3</v>
      </c>
      <c r="D390" s="20" t="s">
        <v>13</v>
      </c>
      <c r="E390" s="15">
        <v>37215</v>
      </c>
      <c r="F390" s="6">
        <v>312770</v>
      </c>
      <c r="G390" s="41">
        <f t="shared" si="76"/>
        <v>9.0666696041474135E-2</v>
      </c>
      <c r="H390" s="55">
        <v>16</v>
      </c>
      <c r="I390" s="86">
        <f t="shared" si="77"/>
        <v>9.1428571428571428E-2</v>
      </c>
      <c r="J390" s="72" t="b">
        <v>1</v>
      </c>
      <c r="K390" s="72" t="b">
        <v>0</v>
      </c>
      <c r="L390" s="72" t="s">
        <v>260</v>
      </c>
    </row>
    <row r="391" spans="1:12" x14ac:dyDescent="0.25">
      <c r="A391" s="13" t="s">
        <v>132</v>
      </c>
      <c r="B391" s="12" t="s">
        <v>133</v>
      </c>
      <c r="C391" s="12">
        <v>39</v>
      </c>
      <c r="D391" s="37" t="s">
        <v>49</v>
      </c>
      <c r="E391" s="15">
        <v>37215</v>
      </c>
      <c r="F391" s="6">
        <v>82685</v>
      </c>
      <c r="G391" s="41">
        <f t="shared" si="76"/>
        <v>2.3968973246121076E-2</v>
      </c>
      <c r="H391" s="55">
        <v>4</v>
      </c>
      <c r="I391" s="86">
        <f t="shared" si="77"/>
        <v>2.2857142857142857E-2</v>
      </c>
      <c r="J391" s="12" t="b">
        <v>0</v>
      </c>
      <c r="K391" s="12" t="b">
        <v>0</v>
      </c>
      <c r="L391" s="12" t="s">
        <v>228</v>
      </c>
    </row>
    <row r="392" spans="1:12" x14ac:dyDescent="0.25">
      <c r="A392" s="13" t="s">
        <v>97</v>
      </c>
      <c r="B392" s="12" t="s">
        <v>98</v>
      </c>
      <c r="C392" s="12">
        <v>25</v>
      </c>
      <c r="D392" s="60" t="s">
        <v>99</v>
      </c>
      <c r="E392" s="15">
        <v>37215</v>
      </c>
      <c r="F392" s="6">
        <v>219842</v>
      </c>
      <c r="G392" s="41">
        <f t="shared" si="76"/>
        <v>6.3728451549540419E-2</v>
      </c>
      <c r="H392" s="55">
        <v>12</v>
      </c>
      <c r="I392" s="86">
        <f t="shared" si="77"/>
        <v>6.8571428571428575E-2</v>
      </c>
      <c r="J392" s="12" t="b">
        <v>0</v>
      </c>
      <c r="K392" s="12" t="b">
        <v>0</v>
      </c>
      <c r="L392" s="12" t="s">
        <v>255</v>
      </c>
    </row>
    <row r="393" spans="1:12" x14ac:dyDescent="0.25">
      <c r="A393" s="13" t="s">
        <v>107</v>
      </c>
      <c r="B393" s="12" t="s">
        <v>108</v>
      </c>
      <c r="C393" s="12">
        <v>29</v>
      </c>
      <c r="D393" s="63" t="s">
        <v>109</v>
      </c>
      <c r="E393" s="15">
        <v>37215</v>
      </c>
      <c r="F393" s="6">
        <v>78793</v>
      </c>
      <c r="G393" s="41">
        <f t="shared" si="76"/>
        <v>2.2840748732921544E-2</v>
      </c>
      <c r="H393" s="55">
        <v>4</v>
      </c>
      <c r="I393" s="86">
        <f t="shared" si="77"/>
        <v>2.2857142857142857E-2</v>
      </c>
      <c r="J393" s="12" t="b">
        <v>0</v>
      </c>
      <c r="K393" s="12" t="b">
        <v>0</v>
      </c>
      <c r="L393" s="12" t="s">
        <v>256</v>
      </c>
    </row>
    <row r="394" spans="1:12" x14ac:dyDescent="0.25">
      <c r="A394" s="13" t="s">
        <v>110</v>
      </c>
      <c r="B394" s="12" t="s">
        <v>111</v>
      </c>
      <c r="C394" s="12">
        <v>31</v>
      </c>
      <c r="D394" s="64" t="s">
        <v>114</v>
      </c>
      <c r="E394" s="15">
        <v>37215</v>
      </c>
      <c r="F394" s="6">
        <v>19340</v>
      </c>
      <c r="G394" s="41">
        <f t="shared" si="76"/>
        <v>5.6063366097838978E-3</v>
      </c>
      <c r="H394" s="55">
        <v>0</v>
      </c>
      <c r="I394" s="86">
        <f t="shared" si="77"/>
        <v>0</v>
      </c>
      <c r="J394" s="12" t="b">
        <v>0</v>
      </c>
      <c r="K394" s="12" t="b">
        <v>0</v>
      </c>
      <c r="L394" s="12" t="s">
        <v>234</v>
      </c>
    </row>
    <row r="395" spans="1:12" x14ac:dyDescent="0.25">
      <c r="A395" s="13" t="s">
        <v>137</v>
      </c>
      <c r="B395" s="12" t="s">
        <v>136</v>
      </c>
      <c r="C395" s="12">
        <v>41</v>
      </c>
      <c r="D395" s="73" t="s">
        <v>60</v>
      </c>
      <c r="E395" s="15">
        <v>37215</v>
      </c>
      <c r="F395" s="6">
        <v>413987</v>
      </c>
      <c r="G395" s="41">
        <f t="shared" si="76"/>
        <v>0.12000778045887314</v>
      </c>
      <c r="H395" s="55">
        <v>22</v>
      </c>
      <c r="I395" s="86">
        <f t="shared" si="77"/>
        <v>0.12571428571428572</v>
      </c>
      <c r="J395" s="12" t="b">
        <v>0</v>
      </c>
      <c r="K395" s="12" t="b">
        <v>0</v>
      </c>
      <c r="L395" s="12" t="s">
        <v>247</v>
      </c>
    </row>
    <row r="396" spans="1:12" x14ac:dyDescent="0.25">
      <c r="A396" s="13" t="s">
        <v>112</v>
      </c>
      <c r="B396" s="12" t="s">
        <v>113</v>
      </c>
      <c r="C396" s="12">
        <v>30</v>
      </c>
      <c r="D396" s="5" t="s">
        <v>55</v>
      </c>
      <c r="E396" s="15">
        <v>37215</v>
      </c>
      <c r="F396" s="6">
        <v>61031</v>
      </c>
      <c r="G396" s="41">
        <f t="shared" si="76"/>
        <v>1.7691847447348558E-2</v>
      </c>
      <c r="H396" s="55">
        <v>0</v>
      </c>
      <c r="I396" s="86">
        <f t="shared" si="77"/>
        <v>0</v>
      </c>
      <c r="J396" s="12" t="b">
        <v>0</v>
      </c>
      <c r="K396" s="12" t="b">
        <v>0</v>
      </c>
      <c r="L396" s="12" t="s">
        <v>252</v>
      </c>
    </row>
    <row r="397" spans="1:12" s="24" customFormat="1" x14ac:dyDescent="0.25">
      <c r="A397" s="23" t="s">
        <v>16</v>
      </c>
      <c r="B397" s="24" t="s">
        <v>22</v>
      </c>
      <c r="C397" s="24">
        <v>99</v>
      </c>
      <c r="D397" s="25" t="s">
        <v>17</v>
      </c>
      <c r="E397" s="26">
        <v>37215</v>
      </c>
      <c r="F397" s="8">
        <v>1016</v>
      </c>
      <c r="G397" s="45">
        <f t="shared" si="76"/>
        <v>2.9452109594314585E-4</v>
      </c>
      <c r="H397" s="52">
        <v>0</v>
      </c>
      <c r="I397" s="67">
        <f t="shared" si="77"/>
        <v>0</v>
      </c>
      <c r="J397" s="24" t="b">
        <v>0</v>
      </c>
      <c r="K397" s="24" t="b">
        <v>0</v>
      </c>
    </row>
    <row r="398" spans="1:12" x14ac:dyDescent="0.25">
      <c r="A398" s="13" t="s">
        <v>5</v>
      </c>
      <c r="B398" s="12" t="s">
        <v>7</v>
      </c>
      <c r="C398" s="12">
        <v>1</v>
      </c>
      <c r="D398" s="14" t="s">
        <v>6</v>
      </c>
      <c r="E398" s="15">
        <v>38391</v>
      </c>
      <c r="F398" s="6">
        <v>867349</v>
      </c>
      <c r="G398" s="41">
        <f>F398/3357212</f>
        <v>0.25835395560363777</v>
      </c>
      <c r="H398" s="84">
        <v>47</v>
      </c>
      <c r="I398" s="86">
        <f>(H398/SUM(H$398:H$408))</f>
        <v>0.26857142857142857</v>
      </c>
      <c r="J398" s="12" t="b">
        <v>0</v>
      </c>
      <c r="K398" s="12" t="b">
        <v>0</v>
      </c>
      <c r="L398" s="12" t="s">
        <v>261</v>
      </c>
    </row>
    <row r="399" spans="1:12" x14ac:dyDescent="0.25">
      <c r="A399" s="13" t="s">
        <v>26</v>
      </c>
      <c r="B399" s="12" t="s">
        <v>28</v>
      </c>
      <c r="C399" s="12">
        <v>4</v>
      </c>
      <c r="D399" s="29" t="s">
        <v>27</v>
      </c>
      <c r="E399" s="15">
        <v>38391</v>
      </c>
      <c r="F399" s="6">
        <v>308212</v>
      </c>
      <c r="G399" s="41">
        <f t="shared" ref="G399:G408" si="78">F399/3357212</f>
        <v>9.180593897555471E-2</v>
      </c>
      <c r="H399" s="55">
        <v>17</v>
      </c>
      <c r="I399" s="86">
        <f t="shared" ref="I399:I408" si="79">(H399/SUM(H$398:H$408))</f>
        <v>9.7142857142857142E-2</v>
      </c>
      <c r="J399" s="12" t="b">
        <v>0</v>
      </c>
      <c r="K399" s="12" t="b">
        <v>0</v>
      </c>
      <c r="L399" s="12" t="s">
        <v>251</v>
      </c>
    </row>
    <row r="400" spans="1:12" x14ac:dyDescent="0.25">
      <c r="A400" s="13" t="s">
        <v>29</v>
      </c>
      <c r="B400" s="12" t="s">
        <v>31</v>
      </c>
      <c r="C400" s="12">
        <v>2</v>
      </c>
      <c r="D400" s="31" t="s">
        <v>30</v>
      </c>
      <c r="E400" s="15">
        <v>38391</v>
      </c>
      <c r="F400" s="6">
        <v>974636</v>
      </c>
      <c r="G400" s="41">
        <f t="shared" si="78"/>
        <v>0.29031112720912472</v>
      </c>
      <c r="H400" s="55">
        <v>52</v>
      </c>
      <c r="I400" s="86">
        <f t="shared" si="79"/>
        <v>0.29714285714285715</v>
      </c>
      <c r="J400" s="12" t="b">
        <v>1</v>
      </c>
      <c r="K400" s="12" t="b">
        <v>1</v>
      </c>
      <c r="L400" s="12" t="s">
        <v>259</v>
      </c>
    </row>
    <row r="401" spans="1:12" x14ac:dyDescent="0.25">
      <c r="A401" s="13" t="s">
        <v>38</v>
      </c>
      <c r="B401" s="12" t="s">
        <v>39</v>
      </c>
      <c r="C401" s="12">
        <v>3</v>
      </c>
      <c r="D401" s="20" t="s">
        <v>13</v>
      </c>
      <c r="E401" s="15">
        <v>38391</v>
      </c>
      <c r="F401" s="6">
        <v>344886</v>
      </c>
      <c r="G401" s="41">
        <f t="shared" si="78"/>
        <v>0.10272988420153389</v>
      </c>
      <c r="H401" s="55">
        <v>18</v>
      </c>
      <c r="I401" s="86">
        <f t="shared" si="79"/>
        <v>0.10285714285714286</v>
      </c>
      <c r="J401" s="12" t="b">
        <v>1</v>
      </c>
      <c r="K401" s="12" t="b">
        <v>0</v>
      </c>
      <c r="L401" s="12" t="s">
        <v>260</v>
      </c>
    </row>
    <row r="402" spans="1:12" x14ac:dyDescent="0.25">
      <c r="A402" s="13" t="s">
        <v>132</v>
      </c>
      <c r="B402" s="12" t="s">
        <v>133</v>
      </c>
      <c r="C402" s="12">
        <v>39</v>
      </c>
      <c r="D402" s="37" t="s">
        <v>49</v>
      </c>
      <c r="E402" s="15">
        <v>38391</v>
      </c>
      <c r="F402" s="6">
        <v>114123</v>
      </c>
      <c r="G402" s="41">
        <f t="shared" si="78"/>
        <v>3.3993384987304941E-2</v>
      </c>
      <c r="H402" s="55">
        <v>6</v>
      </c>
      <c r="I402" s="86">
        <f t="shared" si="79"/>
        <v>3.4285714285714287E-2</v>
      </c>
      <c r="J402" s="12" t="b">
        <v>0</v>
      </c>
      <c r="K402" s="12" t="b">
        <v>0</v>
      </c>
      <c r="L402" s="12" t="s">
        <v>228</v>
      </c>
    </row>
    <row r="403" spans="1:12" x14ac:dyDescent="0.25">
      <c r="A403" s="13" t="s">
        <v>97</v>
      </c>
      <c r="B403" s="12" t="s">
        <v>98</v>
      </c>
      <c r="C403" s="12">
        <v>25</v>
      </c>
      <c r="D403" s="60" t="s">
        <v>99</v>
      </c>
      <c r="E403" s="15">
        <v>38391</v>
      </c>
      <c r="F403" s="6">
        <v>201047</v>
      </c>
      <c r="G403" s="41">
        <f t="shared" si="78"/>
        <v>5.9885107047156987E-2</v>
      </c>
      <c r="H403" s="55">
        <v>11</v>
      </c>
      <c r="I403" s="86">
        <f t="shared" si="79"/>
        <v>6.2857142857142861E-2</v>
      </c>
      <c r="J403" s="12" t="b">
        <v>0</v>
      </c>
      <c r="K403" s="12" t="b">
        <v>0</v>
      </c>
      <c r="L403" s="12" t="s">
        <v>255</v>
      </c>
    </row>
    <row r="404" spans="1:12" x14ac:dyDescent="0.25">
      <c r="A404" s="13" t="s">
        <v>138</v>
      </c>
      <c r="B404" s="12" t="s">
        <v>139</v>
      </c>
      <c r="C404" s="12">
        <v>29</v>
      </c>
      <c r="D404" s="63" t="s">
        <v>109</v>
      </c>
      <c r="E404" s="15">
        <v>38391</v>
      </c>
      <c r="F404" s="6">
        <v>58071</v>
      </c>
      <c r="G404" s="41">
        <f t="shared" si="78"/>
        <v>1.7297388428255352E-2</v>
      </c>
      <c r="H404" s="55">
        <v>0</v>
      </c>
      <c r="I404" s="86">
        <f t="shared" si="79"/>
        <v>0</v>
      </c>
      <c r="J404" s="12" t="b">
        <v>0</v>
      </c>
      <c r="K404" s="12" t="b">
        <v>0</v>
      </c>
      <c r="L404" s="12" t="s">
        <v>262</v>
      </c>
    </row>
    <row r="405" spans="1:12" x14ac:dyDescent="0.25">
      <c r="A405" s="13" t="s">
        <v>137</v>
      </c>
      <c r="B405" s="12" t="s">
        <v>136</v>
      </c>
      <c r="C405" s="12">
        <v>41</v>
      </c>
      <c r="D405" s="73" t="s">
        <v>60</v>
      </c>
      <c r="E405" s="15">
        <v>38391</v>
      </c>
      <c r="F405" s="6">
        <v>444947</v>
      </c>
      <c r="G405" s="41">
        <f t="shared" si="78"/>
        <v>0.13253467460499962</v>
      </c>
      <c r="H405" s="55">
        <v>24</v>
      </c>
      <c r="I405" s="86">
        <f t="shared" si="79"/>
        <v>0.13714285714285715</v>
      </c>
      <c r="J405" s="12" t="b">
        <v>0</v>
      </c>
      <c r="K405" s="12" t="b">
        <v>0</v>
      </c>
      <c r="L405" s="12" t="s">
        <v>247</v>
      </c>
    </row>
    <row r="406" spans="1:12" x14ac:dyDescent="0.25">
      <c r="A406" s="13" t="s">
        <v>112</v>
      </c>
      <c r="B406" s="12" t="s">
        <v>113</v>
      </c>
      <c r="C406" s="12">
        <v>30</v>
      </c>
      <c r="D406" s="5" t="s">
        <v>55</v>
      </c>
      <c r="E406" s="15">
        <v>38391</v>
      </c>
      <c r="F406" s="6">
        <v>33880</v>
      </c>
      <c r="G406" s="41">
        <f t="shared" si="78"/>
        <v>1.0091707047395279E-2</v>
      </c>
      <c r="H406" s="55">
        <v>0</v>
      </c>
      <c r="I406" s="86">
        <f t="shared" si="79"/>
        <v>0</v>
      </c>
      <c r="J406" s="12" t="b">
        <v>0</v>
      </c>
      <c r="K406" s="12" t="b">
        <v>0</v>
      </c>
      <c r="L406" s="12" t="s">
        <v>252</v>
      </c>
    </row>
    <row r="407" spans="1:12" x14ac:dyDescent="0.25">
      <c r="A407" s="13" t="s">
        <v>142</v>
      </c>
      <c r="B407" s="12" t="s">
        <v>141</v>
      </c>
      <c r="C407" s="12">
        <v>42</v>
      </c>
      <c r="D407" s="74" t="s">
        <v>140</v>
      </c>
      <c r="E407" s="15">
        <v>38391</v>
      </c>
      <c r="F407" s="6">
        <v>8850</v>
      </c>
      <c r="G407" s="41">
        <f t="shared" si="78"/>
        <v>2.6361159199955199E-3</v>
      </c>
      <c r="H407" s="55">
        <v>0</v>
      </c>
      <c r="I407" s="86">
        <f t="shared" si="79"/>
        <v>0</v>
      </c>
      <c r="J407" s="12" t="b">
        <v>0</v>
      </c>
      <c r="K407" s="12" t="b">
        <v>0</v>
      </c>
      <c r="L407" s="12" t="s">
        <v>263</v>
      </c>
    </row>
    <row r="408" spans="1:12" s="24" customFormat="1" x14ac:dyDescent="0.25">
      <c r="A408" s="23" t="s">
        <v>16</v>
      </c>
      <c r="B408" s="24" t="s">
        <v>22</v>
      </c>
      <c r="C408" s="24">
        <v>99</v>
      </c>
      <c r="D408" s="25" t="s">
        <v>17</v>
      </c>
      <c r="E408" s="26">
        <v>38391</v>
      </c>
      <c r="F408" s="8">
        <v>1211</v>
      </c>
      <c r="G408" s="45">
        <f t="shared" si="78"/>
        <v>3.6071597504119487E-4</v>
      </c>
      <c r="H408" s="52">
        <v>0</v>
      </c>
      <c r="I408" s="67">
        <f t="shared" si="79"/>
        <v>0</v>
      </c>
      <c r="J408" s="24" t="b">
        <v>0</v>
      </c>
      <c r="K408" s="24" t="b">
        <v>0</v>
      </c>
    </row>
    <row r="409" spans="1:12" x14ac:dyDescent="0.25">
      <c r="A409" s="13" t="s">
        <v>5</v>
      </c>
      <c r="B409" s="12" t="s">
        <v>7</v>
      </c>
      <c r="C409" s="12">
        <v>1</v>
      </c>
      <c r="D409" s="14" t="s">
        <v>6</v>
      </c>
      <c r="E409" s="15">
        <v>39399</v>
      </c>
      <c r="F409" s="6">
        <v>881037</v>
      </c>
      <c r="G409" s="41">
        <f>F409/3459420</f>
        <v>0.25467766272959053</v>
      </c>
      <c r="H409" s="84">
        <v>45</v>
      </c>
      <c r="I409" s="86">
        <f>(H409/SUM(H$409:H$418))</f>
        <v>0.25714285714285712</v>
      </c>
      <c r="J409" s="12" t="b">
        <v>0</v>
      </c>
      <c r="K409" s="12" t="b">
        <v>0</v>
      </c>
      <c r="L409" s="12" t="s">
        <v>264</v>
      </c>
    </row>
    <row r="410" spans="1:12" x14ac:dyDescent="0.25">
      <c r="A410" s="13" t="s">
        <v>26</v>
      </c>
      <c r="B410" s="12" t="s">
        <v>28</v>
      </c>
      <c r="C410" s="12">
        <v>4</v>
      </c>
      <c r="D410" s="29" t="s">
        <v>27</v>
      </c>
      <c r="E410" s="15">
        <v>39399</v>
      </c>
      <c r="F410" s="6">
        <v>177161</v>
      </c>
      <c r="G410" s="41">
        <f t="shared" ref="G410:G418" si="80">F410/3459420</f>
        <v>5.1211185690086779E-2</v>
      </c>
      <c r="H410" s="55">
        <v>9</v>
      </c>
      <c r="I410" s="86">
        <f t="shared" ref="I410:I418" si="81">(H410/SUM(H$409:H$418))</f>
        <v>5.1428571428571428E-2</v>
      </c>
      <c r="J410" s="12" t="b">
        <v>0</v>
      </c>
      <c r="K410" s="12" t="b">
        <v>0</v>
      </c>
      <c r="L410" s="12" t="s">
        <v>265</v>
      </c>
    </row>
    <row r="411" spans="1:12" x14ac:dyDescent="0.25">
      <c r="A411" s="13" t="s">
        <v>29</v>
      </c>
      <c r="B411" s="12" t="s">
        <v>31</v>
      </c>
      <c r="C411" s="12">
        <v>2</v>
      </c>
      <c r="D411" s="31" t="s">
        <v>30</v>
      </c>
      <c r="E411" s="15">
        <v>39399</v>
      </c>
      <c r="F411" s="6">
        <v>908472</v>
      </c>
      <c r="G411" s="41">
        <f t="shared" si="80"/>
        <v>0.26260818287458593</v>
      </c>
      <c r="H411" s="55">
        <v>46</v>
      </c>
      <c r="I411" s="86">
        <f t="shared" si="81"/>
        <v>0.26285714285714284</v>
      </c>
      <c r="J411" s="12" t="b">
        <v>1</v>
      </c>
      <c r="K411" s="12" t="b">
        <v>1</v>
      </c>
      <c r="L411" s="12" t="s">
        <v>259</v>
      </c>
    </row>
    <row r="412" spans="1:12" x14ac:dyDescent="0.25">
      <c r="A412" s="13" t="s">
        <v>38</v>
      </c>
      <c r="B412" s="12" t="s">
        <v>39</v>
      </c>
      <c r="C412" s="12">
        <v>3</v>
      </c>
      <c r="D412" s="20" t="s">
        <v>13</v>
      </c>
      <c r="E412" s="15">
        <v>39399</v>
      </c>
      <c r="F412" s="6">
        <v>359404</v>
      </c>
      <c r="G412" s="41">
        <f t="shared" si="80"/>
        <v>0.10389140376132415</v>
      </c>
      <c r="H412" s="55">
        <v>18</v>
      </c>
      <c r="I412" s="86">
        <f t="shared" si="81"/>
        <v>0.10285714285714286</v>
      </c>
      <c r="J412" s="12" t="b">
        <v>1</v>
      </c>
      <c r="K412" s="12" t="b">
        <v>0</v>
      </c>
      <c r="L412" s="12" t="s">
        <v>260</v>
      </c>
    </row>
    <row r="413" spans="1:12" x14ac:dyDescent="0.25">
      <c r="A413" s="13" t="s">
        <v>132</v>
      </c>
      <c r="B413" s="12" t="s">
        <v>133</v>
      </c>
      <c r="C413" s="12">
        <v>39</v>
      </c>
      <c r="D413" s="37" t="s">
        <v>49</v>
      </c>
      <c r="E413" s="15">
        <v>39399</v>
      </c>
      <c r="F413" s="6">
        <v>74982</v>
      </c>
      <c r="G413" s="41">
        <f t="shared" si="80"/>
        <v>2.1674731602407338E-2</v>
      </c>
      <c r="H413" s="55">
        <v>4</v>
      </c>
      <c r="I413" s="86">
        <f t="shared" si="81"/>
        <v>2.2857142857142857E-2</v>
      </c>
      <c r="J413" s="12" t="b">
        <v>0</v>
      </c>
      <c r="K413" s="12" t="b">
        <v>0</v>
      </c>
      <c r="L413" s="12" t="s">
        <v>228</v>
      </c>
    </row>
    <row r="414" spans="1:12" x14ac:dyDescent="0.25">
      <c r="A414" s="13" t="s">
        <v>97</v>
      </c>
      <c r="B414" s="12" t="s">
        <v>98</v>
      </c>
      <c r="C414" s="12">
        <v>25</v>
      </c>
      <c r="D414" s="60" t="s">
        <v>99</v>
      </c>
      <c r="E414" s="15">
        <v>39399</v>
      </c>
      <c r="F414" s="6">
        <v>450975</v>
      </c>
      <c r="G414" s="41">
        <f t="shared" si="80"/>
        <v>0.1303614478727648</v>
      </c>
      <c r="H414" s="55">
        <v>23</v>
      </c>
      <c r="I414" s="86">
        <f t="shared" si="81"/>
        <v>0.13142857142857142</v>
      </c>
      <c r="J414" s="12" t="b">
        <v>0</v>
      </c>
      <c r="K414" s="12" t="b">
        <v>0</v>
      </c>
      <c r="L414" s="12" t="s">
        <v>266</v>
      </c>
    </row>
    <row r="415" spans="1:12" x14ac:dyDescent="0.25">
      <c r="A415" s="13" t="s">
        <v>138</v>
      </c>
      <c r="B415" s="12" t="s">
        <v>139</v>
      </c>
      <c r="C415" s="12">
        <v>29</v>
      </c>
      <c r="D415" s="63" t="s">
        <v>109</v>
      </c>
      <c r="E415" s="15">
        <v>39399</v>
      </c>
      <c r="F415" s="6">
        <v>30013</v>
      </c>
      <c r="G415" s="41">
        <f t="shared" si="80"/>
        <v>8.6757317700655017E-3</v>
      </c>
      <c r="H415" s="55">
        <v>0</v>
      </c>
      <c r="I415" s="86">
        <f t="shared" si="81"/>
        <v>0</v>
      </c>
      <c r="J415" s="12" t="b">
        <v>0</v>
      </c>
      <c r="K415" s="12" t="b">
        <v>0</v>
      </c>
      <c r="L415" s="12" t="s">
        <v>267</v>
      </c>
    </row>
    <row r="416" spans="1:12" x14ac:dyDescent="0.25">
      <c r="A416" s="13" t="s">
        <v>137</v>
      </c>
      <c r="B416" s="12" t="s">
        <v>136</v>
      </c>
      <c r="C416" s="12">
        <v>41</v>
      </c>
      <c r="D416" s="73" t="s">
        <v>60</v>
      </c>
      <c r="E416" s="15">
        <v>39399</v>
      </c>
      <c r="F416" s="6">
        <v>479532</v>
      </c>
      <c r="G416" s="41">
        <f t="shared" si="80"/>
        <v>0.13861629984217008</v>
      </c>
      <c r="H416" s="55">
        <v>25</v>
      </c>
      <c r="I416" s="86">
        <f t="shared" si="81"/>
        <v>0.14285714285714285</v>
      </c>
      <c r="J416" s="12" t="b">
        <v>0</v>
      </c>
      <c r="K416" s="12" t="b">
        <v>0</v>
      </c>
      <c r="L416" s="12" t="s">
        <v>247</v>
      </c>
    </row>
    <row r="417" spans="1:13" x14ac:dyDescent="0.25">
      <c r="A417" s="13" t="s">
        <v>143</v>
      </c>
      <c r="B417" s="12" t="s">
        <v>144</v>
      </c>
      <c r="C417" s="12">
        <v>43</v>
      </c>
      <c r="D417" s="57" t="s">
        <v>90</v>
      </c>
      <c r="E417" s="15">
        <v>39399</v>
      </c>
      <c r="F417" s="6">
        <v>97295</v>
      </c>
      <c r="G417" s="41">
        <f t="shared" si="80"/>
        <v>2.8124656734365875E-2</v>
      </c>
      <c r="H417" s="55">
        <v>5</v>
      </c>
      <c r="I417" s="86">
        <f t="shared" si="81"/>
        <v>2.8571428571428571E-2</v>
      </c>
      <c r="J417" s="12" t="b">
        <v>0</v>
      </c>
      <c r="K417" s="12" t="b">
        <v>0</v>
      </c>
      <c r="L417" s="12" t="s">
        <v>268</v>
      </c>
    </row>
    <row r="418" spans="1:13" s="24" customFormat="1" x14ac:dyDescent="0.25">
      <c r="A418" s="23" t="s">
        <v>16</v>
      </c>
      <c r="B418" s="24" t="s">
        <v>22</v>
      </c>
      <c r="C418" s="24">
        <v>99</v>
      </c>
      <c r="D418" s="25" t="s">
        <v>17</v>
      </c>
      <c r="E418" s="26">
        <v>39399</v>
      </c>
      <c r="F418" s="52">
        <v>549</v>
      </c>
      <c r="G418" s="45">
        <f t="shared" si="80"/>
        <v>1.586971226390551E-4</v>
      </c>
      <c r="H418" s="52">
        <v>0</v>
      </c>
      <c r="I418" s="67">
        <f t="shared" si="81"/>
        <v>0</v>
      </c>
      <c r="J418" s="24" t="b">
        <v>0</v>
      </c>
      <c r="K418" s="24" t="b">
        <v>0</v>
      </c>
    </row>
    <row r="419" spans="1:13" x14ac:dyDescent="0.25">
      <c r="A419" s="13" t="s">
        <v>5</v>
      </c>
      <c r="B419" s="12" t="s">
        <v>7</v>
      </c>
      <c r="C419" s="12">
        <v>1</v>
      </c>
      <c r="D419" s="14" t="s">
        <v>6</v>
      </c>
      <c r="E419" s="15">
        <v>40801</v>
      </c>
      <c r="F419" s="6">
        <v>879615</v>
      </c>
      <c r="G419" s="41">
        <f>F419/3545368</f>
        <v>0.24810259470949136</v>
      </c>
      <c r="H419" s="84">
        <v>44</v>
      </c>
      <c r="I419" s="86">
        <f>(H419/SUM(H$419:H$428))</f>
        <v>0.25142857142857145</v>
      </c>
      <c r="J419" s="12" t="b">
        <v>1</v>
      </c>
      <c r="K419" s="12" t="b">
        <v>1</v>
      </c>
      <c r="L419" s="12" t="s">
        <v>264</v>
      </c>
    </row>
    <row r="420" spans="1:13" x14ac:dyDescent="0.25">
      <c r="A420" s="13" t="s">
        <v>26</v>
      </c>
      <c r="B420" s="12" t="s">
        <v>28</v>
      </c>
      <c r="C420" s="12">
        <v>4</v>
      </c>
      <c r="D420" s="29" t="s">
        <v>27</v>
      </c>
      <c r="E420" s="15">
        <v>40801</v>
      </c>
      <c r="F420" s="6">
        <v>336698</v>
      </c>
      <c r="G420" s="41">
        <f t="shared" ref="G420:G428" si="82">F420/3545368</f>
        <v>9.4968420767604381E-2</v>
      </c>
      <c r="H420" s="55">
        <v>17</v>
      </c>
      <c r="I420" s="86">
        <f t="shared" ref="I420:I428" si="83">(H420/SUM(H$419:H$428))</f>
        <v>9.7142857142857142E-2</v>
      </c>
      <c r="J420" s="12" t="b">
        <v>1</v>
      </c>
      <c r="K420" s="12" t="b">
        <v>0</v>
      </c>
      <c r="L420" s="12" t="s">
        <v>265</v>
      </c>
    </row>
    <row r="421" spans="1:13" x14ac:dyDescent="0.25">
      <c r="A421" s="13" t="s">
        <v>29</v>
      </c>
      <c r="B421" s="12" t="s">
        <v>31</v>
      </c>
      <c r="C421" s="12">
        <v>2</v>
      </c>
      <c r="D421" s="31" t="s">
        <v>30</v>
      </c>
      <c r="E421" s="15">
        <v>40801</v>
      </c>
      <c r="F421" s="6">
        <v>947725</v>
      </c>
      <c r="G421" s="41">
        <f t="shared" si="82"/>
        <v>0.26731357647499498</v>
      </c>
      <c r="H421" s="55">
        <v>47</v>
      </c>
      <c r="I421" s="86">
        <f t="shared" si="83"/>
        <v>0.26857142857142857</v>
      </c>
      <c r="J421" s="12" t="b">
        <v>0</v>
      </c>
      <c r="K421" s="12" t="b">
        <v>0</v>
      </c>
      <c r="L421" s="12" t="s">
        <v>269</v>
      </c>
    </row>
    <row r="422" spans="1:13" x14ac:dyDescent="0.25">
      <c r="A422" s="13" t="s">
        <v>38</v>
      </c>
      <c r="B422" s="12" t="s">
        <v>39</v>
      </c>
      <c r="C422" s="12">
        <v>3</v>
      </c>
      <c r="D422" s="20" t="s">
        <v>13</v>
      </c>
      <c r="E422" s="15">
        <v>40801</v>
      </c>
      <c r="F422" s="6">
        <v>175047</v>
      </c>
      <c r="G422" s="41">
        <f t="shared" si="82"/>
        <v>4.9373435987463077E-2</v>
      </c>
      <c r="H422" s="55">
        <v>8</v>
      </c>
      <c r="I422" s="86">
        <f t="shared" si="83"/>
        <v>4.5714285714285714E-2</v>
      </c>
      <c r="J422" s="12" t="b">
        <v>0</v>
      </c>
      <c r="K422" s="12" t="b">
        <v>0</v>
      </c>
      <c r="L422" s="12" t="s">
        <v>270</v>
      </c>
    </row>
    <row r="423" spans="1:13" x14ac:dyDescent="0.25">
      <c r="A423" s="13" t="s">
        <v>132</v>
      </c>
      <c r="B423" s="12" t="s">
        <v>133</v>
      </c>
      <c r="C423" s="12">
        <v>39</v>
      </c>
      <c r="D423" s="37" t="s">
        <v>49</v>
      </c>
      <c r="E423" s="15">
        <v>40801</v>
      </c>
      <c r="F423" s="6">
        <v>236860</v>
      </c>
      <c r="G423" s="41">
        <f t="shared" si="82"/>
        <v>6.6808297474338349E-2</v>
      </c>
      <c r="H423" s="55">
        <v>12</v>
      </c>
      <c r="I423" s="86">
        <f t="shared" si="83"/>
        <v>6.8571428571428575E-2</v>
      </c>
      <c r="J423" s="12" t="b">
        <v>0</v>
      </c>
      <c r="K423" s="12" t="b">
        <v>0</v>
      </c>
      <c r="L423" s="12" t="s">
        <v>228</v>
      </c>
    </row>
    <row r="424" spans="1:13" x14ac:dyDescent="0.25">
      <c r="A424" s="13" t="s">
        <v>97</v>
      </c>
      <c r="B424" s="12" t="s">
        <v>98</v>
      </c>
      <c r="C424" s="12">
        <v>25</v>
      </c>
      <c r="D424" s="60" t="s">
        <v>99</v>
      </c>
      <c r="E424" s="15">
        <v>40801</v>
      </c>
      <c r="F424" s="6">
        <v>326192</v>
      </c>
      <c r="G424" s="41">
        <f t="shared" si="82"/>
        <v>9.2005117663385011E-2</v>
      </c>
      <c r="H424" s="55">
        <v>16</v>
      </c>
      <c r="I424" s="86">
        <f t="shared" si="83"/>
        <v>9.1428571428571428E-2</v>
      </c>
      <c r="J424" s="12" t="b">
        <v>1</v>
      </c>
      <c r="K424" s="12" t="b">
        <v>0</v>
      </c>
      <c r="L424" s="12" t="s">
        <v>266</v>
      </c>
    </row>
    <row r="425" spans="1:13" x14ac:dyDescent="0.25">
      <c r="A425" s="13" t="s">
        <v>138</v>
      </c>
      <c r="B425" s="12" t="s">
        <v>139</v>
      </c>
      <c r="C425" s="12">
        <v>29</v>
      </c>
      <c r="D425" s="63" t="s">
        <v>109</v>
      </c>
      <c r="E425" s="15">
        <v>40801</v>
      </c>
      <c r="F425" s="6">
        <v>28070</v>
      </c>
      <c r="G425" s="41">
        <f t="shared" si="82"/>
        <v>7.9173727522784659E-3</v>
      </c>
      <c r="H425" s="55">
        <v>0</v>
      </c>
      <c r="I425" s="86">
        <f t="shared" si="83"/>
        <v>0</v>
      </c>
      <c r="J425" s="12" t="b">
        <v>0</v>
      </c>
      <c r="K425" s="12" t="b">
        <v>0</v>
      </c>
      <c r="L425" s="12" t="s">
        <v>271</v>
      </c>
    </row>
    <row r="426" spans="1:13" x14ac:dyDescent="0.25">
      <c r="A426" s="13" t="s">
        <v>137</v>
      </c>
      <c r="B426" s="12" t="s">
        <v>136</v>
      </c>
      <c r="C426" s="12">
        <v>41</v>
      </c>
      <c r="D426" s="73" t="s">
        <v>60</v>
      </c>
      <c r="E426" s="15">
        <v>40801</v>
      </c>
      <c r="F426" s="6">
        <v>436726</v>
      </c>
      <c r="G426" s="41">
        <f t="shared" si="82"/>
        <v>0.12318213511263147</v>
      </c>
      <c r="H426" s="55">
        <v>22</v>
      </c>
      <c r="I426" s="86">
        <f t="shared" si="83"/>
        <v>0.12571428571428572</v>
      </c>
      <c r="J426" s="12" t="b">
        <v>0</v>
      </c>
      <c r="K426" s="12" t="b">
        <v>0</v>
      </c>
      <c r="L426" s="12" t="s">
        <v>247</v>
      </c>
    </row>
    <row r="427" spans="1:13" x14ac:dyDescent="0.25">
      <c r="A427" s="13" t="s">
        <v>145</v>
      </c>
      <c r="B427" s="12" t="s">
        <v>146</v>
      </c>
      <c r="C427" s="12">
        <v>43</v>
      </c>
      <c r="D427" s="57" t="s">
        <v>90</v>
      </c>
      <c r="E427" s="15">
        <v>40801</v>
      </c>
      <c r="F427" s="6">
        <v>176585</v>
      </c>
      <c r="G427" s="41">
        <f t="shared" si="82"/>
        <v>4.9807241448560489E-2</v>
      </c>
      <c r="H427" s="55">
        <v>9</v>
      </c>
      <c r="I427" s="86">
        <f t="shared" si="83"/>
        <v>5.1428571428571428E-2</v>
      </c>
      <c r="J427" s="12" t="b">
        <v>0</v>
      </c>
      <c r="K427" s="12" t="b">
        <v>0</v>
      </c>
      <c r="L427" s="12" t="s">
        <v>272</v>
      </c>
    </row>
    <row r="428" spans="1:13" s="24" customFormat="1" x14ac:dyDescent="0.25">
      <c r="A428" s="23" t="s">
        <v>16</v>
      </c>
      <c r="B428" s="24" t="s">
        <v>22</v>
      </c>
      <c r="C428" s="24">
        <v>99</v>
      </c>
      <c r="D428" s="25" t="s">
        <v>17</v>
      </c>
      <c r="E428" s="26">
        <v>40801</v>
      </c>
      <c r="F428" s="8">
        <v>1850</v>
      </c>
      <c r="G428" s="45">
        <f t="shared" si="82"/>
        <v>5.2180760925241046E-4</v>
      </c>
      <c r="H428" s="52">
        <v>0</v>
      </c>
      <c r="I428" s="67">
        <f t="shared" si="83"/>
        <v>0</v>
      </c>
      <c r="J428" s="24" t="b">
        <v>0</v>
      </c>
      <c r="K428" s="24" t="b">
        <v>0</v>
      </c>
    </row>
    <row r="429" spans="1:13" x14ac:dyDescent="0.25">
      <c r="A429" s="13" t="s">
        <v>5</v>
      </c>
      <c r="B429" s="12" t="s">
        <v>7</v>
      </c>
      <c r="C429" s="12">
        <v>1</v>
      </c>
      <c r="D429" s="14" t="s">
        <v>6</v>
      </c>
      <c r="E429" s="15">
        <v>42173</v>
      </c>
      <c r="F429" s="59">
        <v>924940</v>
      </c>
      <c r="G429" s="41">
        <f>F429/3518987</f>
        <v>0.26284268739839051</v>
      </c>
      <c r="H429" s="84">
        <v>47</v>
      </c>
      <c r="I429" s="86">
        <f>(H429/SUM(H$429:H$439))</f>
        <v>0.26857142857142857</v>
      </c>
      <c r="J429" s="12" t="b">
        <v>0</v>
      </c>
      <c r="K429" s="12" t="b">
        <v>0</v>
      </c>
      <c r="L429" s="12" t="s">
        <v>264</v>
      </c>
      <c r="M429" s="12" t="s">
        <v>292</v>
      </c>
    </row>
    <row r="430" spans="1:13" x14ac:dyDescent="0.25">
      <c r="A430" s="13" t="s">
        <v>26</v>
      </c>
      <c r="B430" s="12" t="s">
        <v>28</v>
      </c>
      <c r="C430" s="12">
        <v>4</v>
      </c>
      <c r="D430" s="29" t="s">
        <v>27</v>
      </c>
      <c r="E430" s="15">
        <v>42173</v>
      </c>
      <c r="F430" s="59">
        <v>161009</v>
      </c>
      <c r="G430" s="41">
        <f t="shared" ref="G430:G439" si="84">F430/3518987</f>
        <v>4.5754360558876744E-2</v>
      </c>
      <c r="H430" s="55">
        <v>8</v>
      </c>
      <c r="I430" s="86">
        <f t="shared" ref="I430:I439" si="85">(H430/SUM(H$429:H$439))</f>
        <v>4.5714285714285714E-2</v>
      </c>
      <c r="J430" s="12" t="b">
        <v>0</v>
      </c>
      <c r="K430" s="12" t="b">
        <v>0</v>
      </c>
      <c r="L430" s="12" t="s">
        <v>273</v>
      </c>
    </row>
    <row r="431" spans="1:13" x14ac:dyDescent="0.25">
      <c r="A431" s="13" t="s">
        <v>29</v>
      </c>
      <c r="B431" s="12" t="s">
        <v>31</v>
      </c>
      <c r="C431" s="12">
        <v>2</v>
      </c>
      <c r="D431" s="31" t="s">
        <v>30</v>
      </c>
      <c r="E431" s="15">
        <v>42173</v>
      </c>
      <c r="F431" s="59">
        <v>685188</v>
      </c>
      <c r="G431" s="41">
        <f t="shared" si="84"/>
        <v>0.19471171675257681</v>
      </c>
      <c r="H431" s="55">
        <v>34</v>
      </c>
      <c r="I431" s="86">
        <f t="shared" si="85"/>
        <v>0.19428571428571428</v>
      </c>
      <c r="J431" s="12" t="b">
        <v>1</v>
      </c>
      <c r="K431" s="12" t="b">
        <v>1</v>
      </c>
      <c r="L431" s="12" t="s">
        <v>269</v>
      </c>
    </row>
    <row r="432" spans="1:13" x14ac:dyDescent="0.25">
      <c r="A432" s="13" t="s">
        <v>38</v>
      </c>
      <c r="B432" s="12" t="s">
        <v>39</v>
      </c>
      <c r="C432" s="12">
        <v>3</v>
      </c>
      <c r="D432" s="20" t="s">
        <v>13</v>
      </c>
      <c r="E432" s="15">
        <v>42173</v>
      </c>
      <c r="F432" s="59">
        <v>118003</v>
      </c>
      <c r="G432" s="41">
        <f t="shared" si="84"/>
        <v>3.3533229875529522E-2</v>
      </c>
      <c r="H432" s="55">
        <v>6</v>
      </c>
      <c r="I432" s="86">
        <f t="shared" si="85"/>
        <v>3.4285714285714287E-2</v>
      </c>
      <c r="J432" s="12" t="b">
        <v>0</v>
      </c>
      <c r="K432" s="12" t="b">
        <v>0</v>
      </c>
      <c r="L432" s="12" t="s">
        <v>274</v>
      </c>
    </row>
    <row r="433" spans="1:13" x14ac:dyDescent="0.25">
      <c r="A433" s="13" t="s">
        <v>132</v>
      </c>
      <c r="B433" s="12" t="s">
        <v>133</v>
      </c>
      <c r="C433" s="12">
        <v>39</v>
      </c>
      <c r="D433" s="37" t="s">
        <v>49</v>
      </c>
      <c r="E433" s="15">
        <v>42173</v>
      </c>
      <c r="F433" s="59">
        <v>274463</v>
      </c>
      <c r="G433" s="41">
        <f t="shared" si="84"/>
        <v>7.799488887000719E-2</v>
      </c>
      <c r="H433" s="55">
        <v>14</v>
      </c>
      <c r="I433" s="86">
        <f t="shared" si="85"/>
        <v>0.08</v>
      </c>
      <c r="J433" s="12" t="b">
        <v>0</v>
      </c>
      <c r="K433" s="12" t="b">
        <v>0</v>
      </c>
      <c r="L433" s="12" t="s">
        <v>228</v>
      </c>
    </row>
    <row r="434" spans="1:13" x14ac:dyDescent="0.25">
      <c r="A434" s="13" t="s">
        <v>97</v>
      </c>
      <c r="B434" s="12" t="s">
        <v>98</v>
      </c>
      <c r="C434" s="12">
        <v>25</v>
      </c>
      <c r="D434" s="60" t="s">
        <v>99</v>
      </c>
      <c r="E434" s="15">
        <v>42173</v>
      </c>
      <c r="F434" s="59">
        <v>147578</v>
      </c>
      <c r="G434" s="41">
        <f t="shared" si="84"/>
        <v>4.1937637166605049E-2</v>
      </c>
      <c r="H434" s="55">
        <v>7</v>
      </c>
      <c r="I434" s="86">
        <f t="shared" si="85"/>
        <v>0.04</v>
      </c>
      <c r="J434" s="12" t="b">
        <v>0</v>
      </c>
      <c r="K434" s="12" t="b">
        <v>0</v>
      </c>
      <c r="L434" s="12" t="s">
        <v>275</v>
      </c>
    </row>
    <row r="435" spans="1:13" x14ac:dyDescent="0.25">
      <c r="A435" s="13" t="s">
        <v>138</v>
      </c>
      <c r="B435" s="12" t="s">
        <v>139</v>
      </c>
      <c r="C435" s="12">
        <v>29</v>
      </c>
      <c r="D435" s="63" t="s">
        <v>109</v>
      </c>
      <c r="E435" s="15">
        <v>42173</v>
      </c>
      <c r="F435" s="59">
        <v>29077</v>
      </c>
      <c r="G435" s="41">
        <f t="shared" si="84"/>
        <v>8.2628892917194635E-3</v>
      </c>
      <c r="H435" s="55">
        <v>0</v>
      </c>
      <c r="I435" s="86">
        <f t="shared" si="85"/>
        <v>0</v>
      </c>
      <c r="J435" s="12" t="b">
        <v>0</v>
      </c>
      <c r="K435" s="12" t="b">
        <v>0</v>
      </c>
      <c r="L435" s="12" t="s">
        <v>276</v>
      </c>
    </row>
    <row r="436" spans="1:13" x14ac:dyDescent="0.25">
      <c r="A436" s="13" t="s">
        <v>137</v>
      </c>
      <c r="B436" s="12" t="s">
        <v>136</v>
      </c>
      <c r="C436" s="12">
        <v>41</v>
      </c>
      <c r="D436" s="73" t="s">
        <v>60</v>
      </c>
      <c r="E436" s="15">
        <v>42173</v>
      </c>
      <c r="F436" s="59">
        <v>741746</v>
      </c>
      <c r="G436" s="41">
        <f t="shared" si="84"/>
        <v>0.2107839557236216</v>
      </c>
      <c r="H436" s="55">
        <v>37</v>
      </c>
      <c r="I436" s="86">
        <f t="shared" si="85"/>
        <v>0.21142857142857144</v>
      </c>
      <c r="J436" s="12" t="b">
        <v>0</v>
      </c>
      <c r="K436" s="12" t="b">
        <v>0</v>
      </c>
      <c r="L436" s="12" t="s">
        <v>277</v>
      </c>
    </row>
    <row r="437" spans="1:13" x14ac:dyDescent="0.25">
      <c r="A437" s="13" t="s">
        <v>145</v>
      </c>
      <c r="B437" s="12" t="s">
        <v>146</v>
      </c>
      <c r="C437" s="12">
        <v>43</v>
      </c>
      <c r="D437" s="57" t="s">
        <v>90</v>
      </c>
      <c r="E437" s="15">
        <v>42173</v>
      </c>
      <c r="F437" s="59">
        <v>265129</v>
      </c>
      <c r="G437" s="41">
        <f t="shared" si="84"/>
        <v>7.534242098649413E-2</v>
      </c>
      <c r="H437" s="55">
        <v>13</v>
      </c>
      <c r="I437" s="86">
        <f t="shared" si="85"/>
        <v>7.4285714285714288E-2</v>
      </c>
      <c r="J437" s="12" t="b">
        <v>0</v>
      </c>
      <c r="K437" s="12" t="b">
        <v>0</v>
      </c>
      <c r="L437" s="12" t="s">
        <v>272</v>
      </c>
    </row>
    <row r="438" spans="1:13" x14ac:dyDescent="0.25">
      <c r="A438" s="13" t="s">
        <v>147</v>
      </c>
      <c r="B438" s="12" t="s">
        <v>149</v>
      </c>
      <c r="C438" s="12">
        <v>44</v>
      </c>
      <c r="D438" s="75" t="s">
        <v>148</v>
      </c>
      <c r="E438" s="15">
        <v>42173</v>
      </c>
      <c r="F438" s="59">
        <v>168788</v>
      </c>
      <c r="G438" s="41">
        <f t="shared" si="84"/>
        <v>4.7964939910263946E-2</v>
      </c>
      <c r="H438" s="55">
        <v>9</v>
      </c>
      <c r="I438" s="86">
        <f t="shared" si="85"/>
        <v>5.1428571428571428E-2</v>
      </c>
      <c r="J438" s="12" t="b">
        <v>0</v>
      </c>
      <c r="K438" s="12" t="b">
        <v>0</v>
      </c>
      <c r="L438" s="12" t="s">
        <v>278</v>
      </c>
    </row>
    <row r="439" spans="1:13" s="24" customFormat="1" x14ac:dyDescent="0.25">
      <c r="A439" s="23" t="s">
        <v>16</v>
      </c>
      <c r="B439" s="24" t="s">
        <v>22</v>
      </c>
      <c r="C439" s="24">
        <v>99</v>
      </c>
      <c r="D439" s="25" t="s">
        <v>17</v>
      </c>
      <c r="E439" s="26">
        <v>42173</v>
      </c>
      <c r="F439" s="8">
        <v>3066</v>
      </c>
      <c r="G439" s="45">
        <f t="shared" si="84"/>
        <v>8.7127346591504883E-4</v>
      </c>
      <c r="H439" s="52">
        <v>0</v>
      </c>
      <c r="I439" s="67">
        <f t="shared" si="85"/>
        <v>0</v>
      </c>
      <c r="J439" s="24" t="b">
        <v>0</v>
      </c>
      <c r="K439" s="24" t="b">
        <v>0</v>
      </c>
    </row>
    <row r="440" spans="1:13" x14ac:dyDescent="0.25">
      <c r="A440" s="13" t="s">
        <v>5</v>
      </c>
      <c r="B440" s="12" t="s">
        <v>7</v>
      </c>
      <c r="C440" s="12">
        <v>1</v>
      </c>
      <c r="D440" s="14" t="s">
        <v>6</v>
      </c>
      <c r="E440" s="15">
        <v>43621</v>
      </c>
      <c r="F440" s="6">
        <v>914882</v>
      </c>
      <c r="G440" s="41">
        <f>F440/3531720</f>
        <v>0.25904714983067739</v>
      </c>
      <c r="H440" s="84">
        <v>48</v>
      </c>
      <c r="I440" s="86">
        <f>(H440/SUM(H$440:H$453))</f>
        <v>0.2742857142857143</v>
      </c>
      <c r="J440" s="12" t="b">
        <v>1</v>
      </c>
      <c r="K440" s="12" t="b">
        <v>1</v>
      </c>
      <c r="L440" s="12" t="s">
        <v>279</v>
      </c>
    </row>
    <row r="441" spans="1:13" x14ac:dyDescent="0.25">
      <c r="A441" s="13" t="s">
        <v>26</v>
      </c>
      <c r="B441" s="12" t="s">
        <v>28</v>
      </c>
      <c r="C441" s="12">
        <v>4</v>
      </c>
      <c r="D441" s="29" t="s">
        <v>27</v>
      </c>
      <c r="E441" s="15">
        <v>43621</v>
      </c>
      <c r="F441" s="6">
        <v>304714</v>
      </c>
      <c r="G441" s="41">
        <f t="shared" ref="G441:G453" si="86">F441/3531720</f>
        <v>8.627920673213052E-2</v>
      </c>
      <c r="H441" s="55">
        <v>16</v>
      </c>
      <c r="I441" s="86">
        <f t="shared" ref="I441:I453" si="87">(H441/SUM(H$440:H$453))</f>
        <v>9.1428571428571428E-2</v>
      </c>
      <c r="J441" s="12" t="b">
        <v>0</v>
      </c>
      <c r="K441" s="12" t="b">
        <v>0</v>
      </c>
      <c r="L441" s="12" t="s">
        <v>273</v>
      </c>
    </row>
    <row r="442" spans="1:13" x14ac:dyDescent="0.25">
      <c r="A442" s="13" t="s">
        <v>29</v>
      </c>
      <c r="B442" s="12" t="s">
        <v>31</v>
      </c>
      <c r="C442" s="12">
        <v>2</v>
      </c>
      <c r="D442" s="31" t="s">
        <v>30</v>
      </c>
      <c r="E442" s="15">
        <v>43621</v>
      </c>
      <c r="F442" s="6">
        <v>826161</v>
      </c>
      <c r="G442" s="41">
        <f t="shared" si="86"/>
        <v>0.23392596242057695</v>
      </c>
      <c r="H442" s="55">
        <v>43</v>
      </c>
      <c r="I442" s="86">
        <f t="shared" si="87"/>
        <v>0.24571428571428572</v>
      </c>
      <c r="J442" s="12" t="b">
        <v>0</v>
      </c>
      <c r="K442" s="12" t="b">
        <v>0</v>
      </c>
      <c r="L442" s="12" t="s">
        <v>269</v>
      </c>
    </row>
    <row r="443" spans="1:13" x14ac:dyDescent="0.25">
      <c r="A443" s="13" t="s">
        <v>38</v>
      </c>
      <c r="B443" s="12" t="s">
        <v>39</v>
      </c>
      <c r="C443" s="12">
        <v>3</v>
      </c>
      <c r="D443" s="20" t="s">
        <v>13</v>
      </c>
      <c r="E443" s="15">
        <v>43621</v>
      </c>
      <c r="F443" s="6">
        <v>233865</v>
      </c>
      <c r="G443" s="41">
        <f t="shared" si="86"/>
        <v>6.621844313818763E-2</v>
      </c>
      <c r="H443" s="55">
        <v>12</v>
      </c>
      <c r="I443" s="86">
        <f t="shared" si="87"/>
        <v>6.8571428571428575E-2</v>
      </c>
      <c r="J443" s="12" t="b">
        <v>0</v>
      </c>
      <c r="K443" s="12" t="b">
        <v>0</v>
      </c>
      <c r="L443" s="12" t="s">
        <v>274</v>
      </c>
    </row>
    <row r="444" spans="1:13" x14ac:dyDescent="0.25">
      <c r="A444" s="13" t="s">
        <v>132</v>
      </c>
      <c r="B444" s="12" t="s">
        <v>133</v>
      </c>
      <c r="C444" s="12">
        <v>39</v>
      </c>
      <c r="D444" s="37" t="s">
        <v>49</v>
      </c>
      <c r="E444" s="15">
        <v>43621</v>
      </c>
      <c r="F444" s="6">
        <v>245100</v>
      </c>
      <c r="G444" s="41">
        <f t="shared" si="86"/>
        <v>6.9399612653324727E-2</v>
      </c>
      <c r="H444" s="55">
        <v>13</v>
      </c>
      <c r="I444" s="86">
        <f t="shared" si="87"/>
        <v>7.4285714285714288E-2</v>
      </c>
      <c r="J444" s="12" t="b">
        <v>0</v>
      </c>
      <c r="K444" s="12" t="b">
        <v>0</v>
      </c>
      <c r="L444" s="12" t="s">
        <v>228</v>
      </c>
    </row>
    <row r="445" spans="1:13" x14ac:dyDescent="0.25">
      <c r="A445" s="13" t="s">
        <v>97</v>
      </c>
      <c r="B445" s="12" t="s">
        <v>98</v>
      </c>
      <c r="C445" s="12">
        <v>25</v>
      </c>
      <c r="D445" s="60" t="s">
        <v>99</v>
      </c>
      <c r="E445" s="15">
        <v>43621</v>
      </c>
      <c r="F445" s="6">
        <v>272304</v>
      </c>
      <c r="G445" s="41">
        <f t="shared" si="86"/>
        <v>7.7102375046719449E-2</v>
      </c>
      <c r="H445" s="55">
        <v>14</v>
      </c>
      <c r="I445" s="86">
        <f t="shared" si="87"/>
        <v>0.08</v>
      </c>
      <c r="J445" s="12" t="b">
        <v>0</v>
      </c>
      <c r="K445" s="12" t="b">
        <v>0</v>
      </c>
      <c r="L445" s="12" t="s">
        <v>275</v>
      </c>
    </row>
    <row r="446" spans="1:13" x14ac:dyDescent="0.25">
      <c r="A446" s="13" t="s">
        <v>138</v>
      </c>
      <c r="B446" s="12" t="s">
        <v>139</v>
      </c>
      <c r="C446" s="12">
        <v>29</v>
      </c>
      <c r="D446" s="63" t="s">
        <v>109</v>
      </c>
      <c r="E446" s="15">
        <v>43621</v>
      </c>
      <c r="F446" s="6">
        <v>60944</v>
      </c>
      <c r="G446" s="41">
        <f t="shared" si="86"/>
        <v>1.7256181124211432E-2</v>
      </c>
      <c r="H446" s="55">
        <v>0</v>
      </c>
      <c r="I446" s="86">
        <f t="shared" si="87"/>
        <v>0</v>
      </c>
      <c r="J446" s="12" t="b">
        <v>0</v>
      </c>
      <c r="K446" s="12" t="b">
        <v>0</v>
      </c>
      <c r="L446" s="12" t="s">
        <v>276</v>
      </c>
      <c r="M446" t="s">
        <v>280</v>
      </c>
    </row>
    <row r="447" spans="1:13" x14ac:dyDescent="0.25">
      <c r="A447" s="13" t="s">
        <v>137</v>
      </c>
      <c r="B447" s="12" t="s">
        <v>136</v>
      </c>
      <c r="C447" s="12">
        <v>41</v>
      </c>
      <c r="D447" s="73" t="s">
        <v>60</v>
      </c>
      <c r="E447" s="15">
        <v>43621</v>
      </c>
      <c r="F447" s="6">
        <v>308513</v>
      </c>
      <c r="G447" s="41">
        <f t="shared" si="86"/>
        <v>8.7354886570849333E-2</v>
      </c>
      <c r="H447" s="55">
        <v>16</v>
      </c>
      <c r="I447" s="86">
        <f t="shared" si="87"/>
        <v>9.1428571428571428E-2</v>
      </c>
      <c r="J447" s="12" t="b">
        <v>0</v>
      </c>
      <c r="K447" s="12" t="b">
        <v>0</v>
      </c>
      <c r="L447" s="12" t="s">
        <v>277</v>
      </c>
    </row>
    <row r="448" spans="1:13" x14ac:dyDescent="0.25">
      <c r="A448" s="13" t="s">
        <v>145</v>
      </c>
      <c r="B448" s="12" t="s">
        <v>146</v>
      </c>
      <c r="C448" s="12">
        <v>43</v>
      </c>
      <c r="D448" s="57" t="s">
        <v>90</v>
      </c>
      <c r="E448" s="15">
        <v>43621</v>
      </c>
      <c r="F448" s="6">
        <v>82270</v>
      </c>
      <c r="G448" s="41">
        <f t="shared" si="86"/>
        <v>2.3294598665805896E-2</v>
      </c>
      <c r="H448" s="55">
        <v>4</v>
      </c>
      <c r="I448" s="86">
        <f t="shared" si="87"/>
        <v>2.2857142857142857E-2</v>
      </c>
      <c r="J448" s="12" t="b">
        <v>0</v>
      </c>
      <c r="K448" s="12" t="b">
        <v>0</v>
      </c>
      <c r="L448" s="12" t="s">
        <v>272</v>
      </c>
    </row>
    <row r="449" spans="1:13" x14ac:dyDescent="0.25">
      <c r="A449" s="13" t="s">
        <v>147</v>
      </c>
      <c r="B449" s="12" t="s">
        <v>149</v>
      </c>
      <c r="C449" s="12">
        <v>44</v>
      </c>
      <c r="D449" s="75" t="s">
        <v>148</v>
      </c>
      <c r="E449" s="15">
        <v>43621</v>
      </c>
      <c r="F449" s="6">
        <v>104278</v>
      </c>
      <c r="G449" s="41">
        <f t="shared" si="86"/>
        <v>2.9526123248728664E-2</v>
      </c>
      <c r="H449" s="55">
        <v>5</v>
      </c>
      <c r="I449" s="86">
        <f t="shared" si="87"/>
        <v>2.8571428571428571E-2</v>
      </c>
      <c r="J449" s="12" t="b">
        <v>0</v>
      </c>
      <c r="K449" s="12" t="b">
        <v>0</v>
      </c>
      <c r="L449" s="12" t="s">
        <v>278</v>
      </c>
    </row>
    <row r="450" spans="1:13" x14ac:dyDescent="0.25">
      <c r="A450" s="13" t="s">
        <v>150</v>
      </c>
      <c r="B450" s="12" t="s">
        <v>153</v>
      </c>
      <c r="C450" s="12">
        <v>45</v>
      </c>
      <c r="D450" s="76" t="s">
        <v>156</v>
      </c>
      <c r="E450" s="15">
        <v>43621</v>
      </c>
      <c r="F450" s="6">
        <v>29600</v>
      </c>
      <c r="G450" s="41">
        <f t="shared" si="86"/>
        <v>8.3811853714337494E-3</v>
      </c>
      <c r="H450" s="55">
        <v>0</v>
      </c>
      <c r="I450" s="86">
        <f t="shared" si="87"/>
        <v>0</v>
      </c>
      <c r="J450" s="12" t="b">
        <v>0</v>
      </c>
      <c r="K450" s="12" t="b">
        <v>0</v>
      </c>
      <c r="L450" s="12" t="s">
        <v>281</v>
      </c>
    </row>
    <row r="451" spans="1:13" x14ac:dyDescent="0.25">
      <c r="A451" s="13" t="s">
        <v>151</v>
      </c>
      <c r="B451" s="12" t="s">
        <v>155</v>
      </c>
      <c r="C451" s="12">
        <v>46</v>
      </c>
      <c r="D451" s="4" t="s">
        <v>15</v>
      </c>
      <c r="E451" s="15">
        <v>43621</v>
      </c>
      <c r="F451" s="6">
        <v>63114</v>
      </c>
      <c r="G451" s="41">
        <f t="shared" si="86"/>
        <v>1.7870612619346946E-2</v>
      </c>
      <c r="H451" s="55">
        <v>0</v>
      </c>
      <c r="I451" s="86">
        <f t="shared" si="87"/>
        <v>0</v>
      </c>
      <c r="J451" s="12" t="b">
        <v>0</v>
      </c>
      <c r="K451" s="12" t="b">
        <v>0</v>
      </c>
      <c r="L451" s="12" t="s">
        <v>282</v>
      </c>
    </row>
    <row r="452" spans="1:13" x14ac:dyDescent="0.25">
      <c r="A452" s="13" t="s">
        <v>152</v>
      </c>
      <c r="B452" s="12" t="s">
        <v>154</v>
      </c>
      <c r="C452" s="12">
        <v>47</v>
      </c>
      <c r="D452" s="1" t="s">
        <v>11</v>
      </c>
      <c r="E452" s="15">
        <v>43621</v>
      </c>
      <c r="F452" s="6">
        <v>83201</v>
      </c>
      <c r="G452" s="41">
        <f t="shared" si="86"/>
        <v>2.3558209597589842E-2</v>
      </c>
      <c r="H452" s="55">
        <v>4</v>
      </c>
      <c r="I452" s="86">
        <f t="shared" si="87"/>
        <v>2.2857142857142857E-2</v>
      </c>
      <c r="J452" s="12" t="b">
        <v>0</v>
      </c>
      <c r="K452" s="12" t="b">
        <v>0</v>
      </c>
      <c r="L452" s="12" t="s">
        <v>283</v>
      </c>
    </row>
    <row r="453" spans="1:13" s="24" customFormat="1" x14ac:dyDescent="0.25">
      <c r="A453" s="23" t="s">
        <v>16</v>
      </c>
      <c r="B453" s="24" t="s">
        <v>22</v>
      </c>
      <c r="C453" s="24">
        <v>99</v>
      </c>
      <c r="D453" s="25" t="s">
        <v>17</v>
      </c>
      <c r="E453" s="26">
        <v>43621</v>
      </c>
      <c r="F453" s="8">
        <v>2774</v>
      </c>
      <c r="G453" s="45">
        <f t="shared" si="86"/>
        <v>7.8545298041747362E-4</v>
      </c>
      <c r="H453" s="52">
        <v>0</v>
      </c>
      <c r="I453" s="67">
        <f t="shared" si="87"/>
        <v>0</v>
      </c>
      <c r="J453" s="24" t="b">
        <v>0</v>
      </c>
      <c r="K453" s="24" t="b">
        <v>0</v>
      </c>
    </row>
    <row r="454" spans="1:13" x14ac:dyDescent="0.25">
      <c r="A454" s="13" t="s">
        <v>5</v>
      </c>
      <c r="B454" s="12" t="s">
        <v>7</v>
      </c>
      <c r="C454" s="12">
        <v>1</v>
      </c>
      <c r="D454" s="14" t="s">
        <v>6</v>
      </c>
      <c r="E454" s="15">
        <v>44866</v>
      </c>
      <c r="F454" s="62">
        <v>971995</v>
      </c>
      <c r="G454" s="41">
        <f>F454/3533951</f>
        <v>0.27504484357592962</v>
      </c>
      <c r="H454" s="84">
        <v>50</v>
      </c>
      <c r="I454" s="86">
        <f>(H454/SUM(H$454:H$468))</f>
        <v>0.2857142857142857</v>
      </c>
      <c r="J454" s="12" t="b">
        <v>1</v>
      </c>
      <c r="K454" s="12" t="b">
        <v>1</v>
      </c>
      <c r="L454" s="12" t="s">
        <v>279</v>
      </c>
    </row>
    <row r="455" spans="1:13" x14ac:dyDescent="0.25">
      <c r="A455" s="13" t="s">
        <v>26</v>
      </c>
      <c r="B455" s="12" t="s">
        <v>28</v>
      </c>
      <c r="C455" s="12">
        <v>4</v>
      </c>
      <c r="D455" s="29" t="s">
        <v>27</v>
      </c>
      <c r="E455" s="15">
        <v>44866</v>
      </c>
      <c r="F455" s="62">
        <v>133931</v>
      </c>
      <c r="G455" s="41">
        <f t="shared" ref="G455:G468" si="88">F455/3533951</f>
        <v>3.7898374935023148E-2</v>
      </c>
      <c r="H455" s="55">
        <v>7</v>
      </c>
      <c r="I455" s="86">
        <f t="shared" ref="I455:I468" si="89">(H455/SUM(H$454:H$468))</f>
        <v>0.04</v>
      </c>
      <c r="J455" s="12" t="b">
        <v>0</v>
      </c>
      <c r="K455" s="12" t="b">
        <v>0</v>
      </c>
      <c r="L455" s="12" t="s">
        <v>284</v>
      </c>
      <c r="M455" s="12" t="s">
        <v>291</v>
      </c>
    </row>
    <row r="456" spans="1:13" x14ac:dyDescent="0.25">
      <c r="A456" s="13" t="s">
        <v>29</v>
      </c>
      <c r="B456" s="12" t="s">
        <v>31</v>
      </c>
      <c r="C456" s="12">
        <v>2</v>
      </c>
      <c r="D456" s="31" t="s">
        <v>30</v>
      </c>
      <c r="E456" s="15">
        <v>44866</v>
      </c>
      <c r="F456" s="62">
        <v>470546</v>
      </c>
      <c r="G456" s="41">
        <f t="shared" si="88"/>
        <v>0.13315012007806559</v>
      </c>
      <c r="H456" s="85">
        <v>23</v>
      </c>
      <c r="I456" s="86">
        <f t="shared" si="89"/>
        <v>0.13142857142857142</v>
      </c>
      <c r="J456" s="12" t="b">
        <v>1</v>
      </c>
      <c r="K456" s="12" t="b">
        <v>0</v>
      </c>
      <c r="L456" s="12" t="s">
        <v>285</v>
      </c>
    </row>
    <row r="457" spans="1:13" x14ac:dyDescent="0.25">
      <c r="A457" s="13" t="s">
        <v>38</v>
      </c>
      <c r="B457" s="12" t="s">
        <v>39</v>
      </c>
      <c r="C457" s="12">
        <v>3</v>
      </c>
      <c r="D457" s="20" t="s">
        <v>13</v>
      </c>
      <c r="E457" s="15">
        <v>44866</v>
      </c>
      <c r="F457" s="62">
        <v>194820</v>
      </c>
      <c r="G457" s="41">
        <f t="shared" si="88"/>
        <v>5.5128098833288862E-2</v>
      </c>
      <c r="H457" s="85">
        <v>10</v>
      </c>
      <c r="I457" s="86">
        <f t="shared" si="89"/>
        <v>5.7142857142857141E-2</v>
      </c>
      <c r="J457" s="12" t="b">
        <v>0</v>
      </c>
      <c r="K457" s="12" t="b">
        <v>0</v>
      </c>
      <c r="L457" s="12" t="s">
        <v>269</v>
      </c>
    </row>
    <row r="458" spans="1:13" x14ac:dyDescent="0.25">
      <c r="A458" s="13" t="s">
        <v>132</v>
      </c>
      <c r="B458" s="12" t="s">
        <v>133</v>
      </c>
      <c r="C458" s="12">
        <v>39</v>
      </c>
      <c r="D458" s="37" t="s">
        <v>49</v>
      </c>
      <c r="E458" s="15">
        <v>44866</v>
      </c>
      <c r="F458" s="62">
        <v>181452</v>
      </c>
      <c r="G458" s="41">
        <f t="shared" si="88"/>
        <v>5.1345363871768454E-2</v>
      </c>
      <c r="H458" s="55">
        <v>9</v>
      </c>
      <c r="I458" s="86">
        <f t="shared" si="89"/>
        <v>5.1428571428571428E-2</v>
      </c>
      <c r="J458" s="12" t="b">
        <v>0</v>
      </c>
      <c r="K458" s="12" t="b">
        <v>0</v>
      </c>
      <c r="L458" s="12" t="s">
        <v>228</v>
      </c>
    </row>
    <row r="459" spans="1:13" x14ac:dyDescent="0.25">
      <c r="A459" s="13" t="s">
        <v>97</v>
      </c>
      <c r="B459" s="12" t="s">
        <v>98</v>
      </c>
      <c r="C459" s="12">
        <v>25</v>
      </c>
      <c r="D459" s="60" t="s">
        <v>99</v>
      </c>
      <c r="E459" s="15">
        <v>44866</v>
      </c>
      <c r="F459" s="62">
        <v>293186</v>
      </c>
      <c r="G459" s="41">
        <f t="shared" si="88"/>
        <v>8.2962666997929507E-2</v>
      </c>
      <c r="H459" s="55">
        <v>15</v>
      </c>
      <c r="I459" s="86">
        <f t="shared" si="89"/>
        <v>8.5714285714285715E-2</v>
      </c>
      <c r="J459" s="12" t="b">
        <v>0</v>
      </c>
      <c r="K459" s="12" t="b">
        <v>0</v>
      </c>
      <c r="L459" s="12" t="s">
        <v>275</v>
      </c>
    </row>
    <row r="460" spans="1:13" x14ac:dyDescent="0.25">
      <c r="A460" s="13" t="s">
        <v>138</v>
      </c>
      <c r="B460" s="12" t="s">
        <v>139</v>
      </c>
      <c r="C460" s="12">
        <v>29</v>
      </c>
      <c r="D460" s="63" t="s">
        <v>109</v>
      </c>
      <c r="E460" s="15">
        <v>44866</v>
      </c>
      <c r="F460" s="62">
        <v>18276</v>
      </c>
      <c r="G460" s="41">
        <f t="shared" si="88"/>
        <v>5.1715487849152411E-3</v>
      </c>
      <c r="H460" s="85">
        <v>0</v>
      </c>
      <c r="I460" s="86">
        <f t="shared" si="89"/>
        <v>0</v>
      </c>
      <c r="J460" s="12" t="b">
        <v>0</v>
      </c>
      <c r="K460" s="12" t="b">
        <v>0</v>
      </c>
      <c r="L460" s="12" t="s">
        <v>262</v>
      </c>
    </row>
    <row r="461" spans="1:13" x14ac:dyDescent="0.25">
      <c r="A461" s="13" t="s">
        <v>137</v>
      </c>
      <c r="B461" s="12" t="s">
        <v>136</v>
      </c>
      <c r="C461" s="12">
        <v>41</v>
      </c>
      <c r="D461" s="73" t="s">
        <v>60</v>
      </c>
      <c r="E461" s="15">
        <v>44866</v>
      </c>
      <c r="F461" s="62">
        <v>93428</v>
      </c>
      <c r="G461" s="41">
        <f t="shared" si="88"/>
        <v>2.6437265259195729E-2</v>
      </c>
      <c r="H461" s="85">
        <v>5</v>
      </c>
      <c r="I461" s="86">
        <f t="shared" si="89"/>
        <v>2.8571428571428571E-2</v>
      </c>
      <c r="J461" s="12" t="b">
        <v>0</v>
      </c>
      <c r="K461" s="12" t="b">
        <v>0</v>
      </c>
      <c r="L461" s="12" t="s">
        <v>286</v>
      </c>
    </row>
    <row r="462" spans="1:13" x14ac:dyDescent="0.25">
      <c r="A462" s="13" t="s">
        <v>145</v>
      </c>
      <c r="B462" s="12" t="s">
        <v>146</v>
      </c>
      <c r="C462" s="12">
        <v>43</v>
      </c>
      <c r="D462" s="57" t="s">
        <v>90</v>
      </c>
      <c r="E462" s="15">
        <v>44866</v>
      </c>
      <c r="F462" s="62">
        <v>278656</v>
      </c>
      <c r="G462" s="41">
        <f t="shared" si="88"/>
        <v>7.8851121591668932E-2</v>
      </c>
      <c r="H462" s="85">
        <v>14</v>
      </c>
      <c r="I462" s="86">
        <f t="shared" si="89"/>
        <v>0.08</v>
      </c>
      <c r="J462" s="12" t="b">
        <v>0</v>
      </c>
      <c r="K462" s="12" t="b">
        <v>0</v>
      </c>
      <c r="L462" s="12" t="s">
        <v>287</v>
      </c>
    </row>
    <row r="463" spans="1:13" x14ac:dyDescent="0.25">
      <c r="A463" s="13" t="s">
        <v>147</v>
      </c>
      <c r="B463" s="12" t="s">
        <v>149</v>
      </c>
      <c r="C463" s="12">
        <v>44</v>
      </c>
      <c r="D463" s="75" t="s">
        <v>148</v>
      </c>
      <c r="E463" s="15">
        <v>44866</v>
      </c>
      <c r="F463" s="62">
        <v>117567</v>
      </c>
      <c r="G463" s="41">
        <f t="shared" si="88"/>
        <v>3.3267863646100355E-2</v>
      </c>
      <c r="H463" s="85">
        <v>6</v>
      </c>
      <c r="I463" s="86">
        <f t="shared" si="89"/>
        <v>3.4285714285714287E-2</v>
      </c>
      <c r="J463" s="12" t="b">
        <v>0</v>
      </c>
      <c r="K463" s="12" t="b">
        <v>0</v>
      </c>
      <c r="L463" s="12" t="s">
        <v>288</v>
      </c>
    </row>
    <row r="464" spans="1:13" x14ac:dyDescent="0.25">
      <c r="A464" s="13" t="s">
        <v>152</v>
      </c>
      <c r="B464" s="12" t="s">
        <v>154</v>
      </c>
      <c r="C464" s="12">
        <v>47</v>
      </c>
      <c r="D464" s="1" t="s">
        <v>11</v>
      </c>
      <c r="E464" s="15">
        <v>44866</v>
      </c>
      <c r="F464" s="62">
        <v>129524</v>
      </c>
      <c r="G464" s="41">
        <f t="shared" si="88"/>
        <v>3.6651328781864834E-2</v>
      </c>
      <c r="H464" s="85">
        <v>6</v>
      </c>
      <c r="I464" s="86">
        <f t="shared" si="89"/>
        <v>3.4285714285714287E-2</v>
      </c>
      <c r="J464" s="12" t="b">
        <v>0</v>
      </c>
      <c r="K464" s="12" t="b">
        <v>0</v>
      </c>
      <c r="L464" s="12" t="s">
        <v>283</v>
      </c>
    </row>
    <row r="465" spans="1:12" x14ac:dyDescent="0.25">
      <c r="A465" s="13" t="s">
        <v>157</v>
      </c>
      <c r="B465" s="12" t="s">
        <v>160</v>
      </c>
      <c r="C465" s="12">
        <v>48</v>
      </c>
      <c r="D465" s="77" t="s">
        <v>64</v>
      </c>
      <c r="E465" s="15">
        <v>44866</v>
      </c>
      <c r="F465" s="62">
        <v>327699</v>
      </c>
      <c r="G465" s="41">
        <f t="shared" si="88"/>
        <v>9.2728789957755492E-2</v>
      </c>
      <c r="H465" s="85">
        <v>16</v>
      </c>
      <c r="I465" s="86">
        <f t="shared" si="89"/>
        <v>9.1428571428571428E-2</v>
      </c>
      <c r="J465" s="12" t="b">
        <v>1</v>
      </c>
      <c r="K465" s="12" t="b">
        <v>0</v>
      </c>
      <c r="L465" s="12" t="s">
        <v>269</v>
      </c>
    </row>
    <row r="466" spans="1:12" ht="30" x14ac:dyDescent="0.25">
      <c r="A466" s="13" t="s">
        <v>293</v>
      </c>
      <c r="B466" s="12" t="s">
        <v>161</v>
      </c>
      <c r="C466" s="12">
        <v>49</v>
      </c>
      <c r="D466" s="78" t="s">
        <v>35</v>
      </c>
      <c r="E466" s="15">
        <v>44866</v>
      </c>
      <c r="F466" s="62">
        <v>286796</v>
      </c>
      <c r="G466" s="41">
        <f t="shared" si="88"/>
        <v>8.1154492521260196E-2</v>
      </c>
      <c r="H466" s="85">
        <v>14</v>
      </c>
      <c r="I466" s="86">
        <f t="shared" si="89"/>
        <v>0.08</v>
      </c>
      <c r="J466" s="12" t="b">
        <v>0</v>
      </c>
      <c r="K466" s="12" t="b">
        <v>0</v>
      </c>
      <c r="L466" s="12" t="s">
        <v>289</v>
      </c>
    </row>
    <row r="467" spans="1:12" x14ac:dyDescent="0.25">
      <c r="A467" s="13" t="s">
        <v>158</v>
      </c>
      <c r="B467" s="12" t="s">
        <v>159</v>
      </c>
      <c r="C467" s="12">
        <v>50</v>
      </c>
      <c r="D467" s="79" t="s">
        <v>162</v>
      </c>
      <c r="E467" s="15">
        <v>44866</v>
      </c>
      <c r="F467" s="62">
        <v>31787</v>
      </c>
      <c r="G467" s="41">
        <f t="shared" si="88"/>
        <v>8.9947483708744114E-3</v>
      </c>
      <c r="H467" s="85">
        <v>0</v>
      </c>
      <c r="I467" s="86">
        <f t="shared" si="89"/>
        <v>0</v>
      </c>
      <c r="J467" s="12" t="b">
        <v>0</v>
      </c>
      <c r="K467" s="12" t="b">
        <v>0</v>
      </c>
      <c r="L467" s="12" t="s">
        <v>290</v>
      </c>
    </row>
    <row r="468" spans="1:12" s="24" customFormat="1" x14ac:dyDescent="0.25">
      <c r="A468" s="23" t="s">
        <v>16</v>
      </c>
      <c r="B468" s="24" t="s">
        <v>22</v>
      </c>
      <c r="C468" s="24">
        <v>99</v>
      </c>
      <c r="D468" s="25" t="s">
        <v>17</v>
      </c>
      <c r="E468" s="26">
        <v>44866</v>
      </c>
      <c r="F468" s="80">
        <v>4288</v>
      </c>
      <c r="G468" s="45">
        <f t="shared" si="88"/>
        <v>1.2133727943596274E-3</v>
      </c>
      <c r="H468" s="88">
        <v>0</v>
      </c>
      <c r="I468" s="67">
        <f t="shared" si="89"/>
        <v>0</v>
      </c>
      <c r="J468" s="24" t="b">
        <v>0</v>
      </c>
      <c r="K468" s="24" t="b">
        <v>0</v>
      </c>
    </row>
  </sheetData>
  <conditionalFormatting sqref="K1:K1048576">
    <cfRule type="containsText" dxfId="3" priority="3" operator="containsText" text="FALSK">
      <formula>NOT(ISERROR(SEARCH("FALSK",K1)))</formula>
    </cfRule>
    <cfRule type="containsText" dxfId="2" priority="4" operator="containsText" text="SAND">
      <formula>NOT(ISERROR(SEARCH("SAND",K1)))</formula>
    </cfRule>
  </conditionalFormatting>
  <conditionalFormatting sqref="J1:J1048576">
    <cfRule type="containsText" dxfId="1" priority="1" operator="containsText" text="FALSK">
      <formula>NOT(ISERROR(SEARCH("FALSK",J1)))</formula>
    </cfRule>
    <cfRule type="containsText" dxfId="0" priority="2" operator="containsText" text="SAND">
      <formula>NOT(ISERROR(SEARCH("SAND",J1)))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 Emil Ølgaard</dc:creator>
  <cp:lastModifiedBy>Gustav Emil Ølgaard</cp:lastModifiedBy>
  <dcterms:created xsi:type="dcterms:W3CDTF">2022-11-23T11:42:24Z</dcterms:created>
  <dcterms:modified xsi:type="dcterms:W3CDTF">2023-01-31T10:12:13Z</dcterms:modified>
</cp:coreProperties>
</file>